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raz\Downloads\Parking\ES\Final Documents\Final RFP 15 Sept\"/>
    </mc:Choice>
  </mc:AlternateContent>
  <xr:revisionPtr revIDLastSave="0" documentId="8_{705620E5-0C86-41C1-A230-36A50080C7E2}" xr6:coauthVersionLast="47" xr6:coauthVersionMax="47" xr10:uidLastSave="{00000000-0000-0000-0000-000000000000}"/>
  <bookViews>
    <workbookView xWindow="-110" yWindow="490" windowWidth="19420" windowHeight="10900" xr2:uid="{0333785F-D559-4D6C-8289-9323762A98B8}"/>
  </bookViews>
  <sheets>
    <sheet name="Form Fin 3" sheetId="32" r:id="rId1"/>
    <sheet name="Form Fin 2" sheetId="31" r:id="rId2"/>
    <sheet name="Form Fin 1" sheetId="30" r:id="rId3"/>
    <sheet name="CFS" sheetId="24" r:id="rId4"/>
    <sheet name="P&amp;L" sheetId="16" r:id="rId5"/>
    <sheet name="BS" sheetId="22" r:id="rId6"/>
    <sheet name="Debt Schedule" sheetId="23" r:id="rId7"/>
    <sheet name="Capital Structure" sheetId="21" r:id="rId8"/>
    <sheet name="People's Square Const." sheetId="20" r:id="rId9"/>
    <sheet name="Project Cost" sheetId="18" r:id="rId10"/>
    <sheet name="Operational Expenses" sheetId="17" r:id="rId11"/>
    <sheet name="Direct costs" sheetId="14" r:id="rId12"/>
    <sheet name="DirCosPrc" sheetId="13" r:id="rId13"/>
    <sheet name="DirCosts" sheetId="10" r:id="rId14"/>
    <sheet name="Staff Req" sheetId="28" r:id="rId15"/>
    <sheet name="Revenue" sheetId="8" r:id="rId16"/>
    <sheet name="RevGrwt" sheetId="9" r:id="rId17"/>
    <sheet name="RevPrc" sheetId="7" r:id="rId18"/>
    <sheet name="Operational Capacity - A" sheetId="6" r:id="rId19"/>
    <sheet name="Operational Capacity" sheetId="5" r:id="rId20"/>
    <sheet name="OpCap Driver" sheetId="4" r:id="rId21"/>
    <sheet name="Total Capacity" sheetId="1" r:id="rId22"/>
    <sheet name="Additional Revenues" sheetId="29" r:id="rId23"/>
    <sheet name="Commute Facility" sheetId="3" r:id="rId24"/>
    <sheet name="Parking Capacity - People's Sq." sheetId="2" r:id="rId25"/>
    <sheet name="Leased Area-People's Sq." sheetId="15" r:id="rId26"/>
  </sheets>
  <externalReferences>
    <externalReference r:id="rId27"/>
  </externalReferences>
  <definedNames>
    <definedName name="_xlnm.Print_Area" localSheetId="7">'Capital Structure'!$A$1:$C$8</definedName>
    <definedName name="_xlnm.Print_Area" localSheetId="8">'People''s Square Const.'!$A$1:$B$21</definedName>
    <definedName name="_xlnm.Print_Area" localSheetId="9">'Project Cost'!$A$1:$B$25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32" l="1"/>
  <c r="P12" i="32"/>
  <c r="O12" i="32"/>
  <c r="N12" i="32"/>
  <c r="M12" i="32"/>
  <c r="L12" i="32"/>
  <c r="K12" i="32"/>
  <c r="J12" i="32"/>
  <c r="I12" i="32"/>
  <c r="H12" i="32"/>
  <c r="G12" i="32"/>
  <c r="F12" i="32"/>
  <c r="E12" i="32"/>
  <c r="D12" i="32"/>
  <c r="C12" i="32"/>
  <c r="Q11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1" i="32"/>
  <c r="C11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Q9" i="32"/>
  <c r="P9" i="32"/>
  <c r="O9" i="32"/>
  <c r="N9" i="32"/>
  <c r="M9" i="32"/>
  <c r="L9" i="32"/>
  <c r="K9" i="32"/>
  <c r="J9" i="32"/>
  <c r="I9" i="32"/>
  <c r="H9" i="32"/>
  <c r="G9" i="32"/>
  <c r="F9" i="32"/>
  <c r="E9" i="32"/>
  <c r="D9" i="32"/>
  <c r="C9" i="32"/>
  <c r="K8" i="32"/>
  <c r="Q7" i="32"/>
  <c r="P7" i="32"/>
  <c r="O7" i="32"/>
  <c r="N7" i="32"/>
  <c r="N8" i="32" s="1"/>
  <c r="M7" i="32"/>
  <c r="M8" i="32" s="1"/>
  <c r="L7" i="32"/>
  <c r="L8" i="32" s="1"/>
  <c r="K7" i="32"/>
  <c r="J7" i="32"/>
  <c r="J8" i="32" s="1"/>
  <c r="I7" i="32"/>
  <c r="I8" i="32" s="1"/>
  <c r="H7" i="32"/>
  <c r="H8" i="32" s="1"/>
  <c r="G7" i="32"/>
  <c r="G8" i="32" s="1"/>
  <c r="F7" i="32"/>
  <c r="F8" i="32" s="1"/>
  <c r="E7" i="32"/>
  <c r="E8" i="32" s="1"/>
  <c r="D7" i="32"/>
  <c r="D8" i="32" s="1"/>
  <c r="C7" i="32"/>
  <c r="C8" i="32" s="1"/>
  <c r="Q6" i="32"/>
  <c r="P6" i="32"/>
  <c r="O6" i="32"/>
  <c r="N6" i="32"/>
  <c r="M6" i="32"/>
  <c r="L6" i="32"/>
  <c r="K6" i="32"/>
  <c r="J6" i="32"/>
  <c r="I6" i="32"/>
  <c r="H6" i="32"/>
  <c r="G6" i="32"/>
  <c r="F6" i="32"/>
  <c r="E6" i="32"/>
  <c r="D6" i="32"/>
  <c r="C6" i="32"/>
  <c r="D4" i="32"/>
  <c r="E4" i="32" s="1"/>
  <c r="F4" i="32" s="1"/>
  <c r="G4" i="32" s="1"/>
  <c r="H4" i="32" s="1"/>
  <c r="I4" i="32" s="1"/>
  <c r="J4" i="32" s="1"/>
  <c r="K4" i="32" s="1"/>
  <c r="L4" i="32" s="1"/>
  <c r="M4" i="32" s="1"/>
  <c r="N4" i="32" s="1"/>
  <c r="O4" i="32" s="1"/>
  <c r="P4" i="32" s="1"/>
  <c r="Q4" i="32" s="1"/>
  <c r="F7" i="30"/>
  <c r="F9" i="30"/>
  <c r="F8" i="30"/>
  <c r="B9" i="20"/>
  <c r="B17" i="20" s="1"/>
  <c r="B12" i="1"/>
  <c r="E12" i="29" l="1"/>
  <c r="F12" i="29"/>
  <c r="G12" i="29"/>
  <c r="H12" i="29" s="1"/>
  <c r="I12" i="29" s="1"/>
  <c r="J12" i="29" s="1"/>
  <c r="K12" i="29" s="1"/>
  <c r="L12" i="29" s="1"/>
  <c r="M12" i="29" s="1"/>
  <c r="N12" i="29" s="1"/>
  <c r="O12" i="29" s="1"/>
  <c r="P12" i="29" s="1"/>
  <c r="Q12" i="29" s="1"/>
  <c r="D12" i="29"/>
  <c r="C12" i="29"/>
  <c r="C25" i="29"/>
  <c r="D25" i="29" s="1"/>
  <c r="D37" i="8" s="1"/>
  <c r="C19" i="29"/>
  <c r="D19" i="29" s="1"/>
  <c r="D36" i="8" s="1"/>
  <c r="D35" i="8"/>
  <c r="C32" i="5"/>
  <c r="C37" i="8" l="1"/>
  <c r="C36" i="8"/>
  <c r="C35" i="8"/>
  <c r="E25" i="29"/>
  <c r="E19" i="29"/>
  <c r="F25" i="29" l="1"/>
  <c r="E37" i="8"/>
  <c r="F19" i="29"/>
  <c r="E36" i="8"/>
  <c r="E35" i="8"/>
  <c r="G25" i="29" l="1"/>
  <c r="F37" i="8"/>
  <c r="G19" i="29"/>
  <c r="F36" i="8"/>
  <c r="F35" i="8"/>
  <c r="H25" i="29" l="1"/>
  <c r="G37" i="8"/>
  <c r="H19" i="29"/>
  <c r="G36" i="8"/>
  <c r="G35" i="8"/>
  <c r="I25" i="29" l="1"/>
  <c r="H37" i="8"/>
  <c r="I19" i="29"/>
  <c r="H36" i="8"/>
  <c r="H35" i="8"/>
  <c r="J25" i="29" l="1"/>
  <c r="I37" i="8"/>
  <c r="J19" i="29"/>
  <c r="I36" i="8"/>
  <c r="I35" i="8"/>
  <c r="K25" i="29" l="1"/>
  <c r="J37" i="8"/>
  <c r="K19" i="29"/>
  <c r="J36" i="8"/>
  <c r="J35" i="8"/>
  <c r="L25" i="29" l="1"/>
  <c r="K37" i="8"/>
  <c r="L19" i="29"/>
  <c r="K36" i="8"/>
  <c r="K35" i="8"/>
  <c r="M25" i="29" l="1"/>
  <c r="L37" i="8"/>
  <c r="M19" i="29"/>
  <c r="L36" i="8"/>
  <c r="L35" i="8"/>
  <c r="N25" i="29" l="1"/>
  <c r="M37" i="8"/>
  <c r="N19" i="29"/>
  <c r="M36" i="8"/>
  <c r="M35" i="8"/>
  <c r="O25" i="29" l="1"/>
  <c r="N37" i="8"/>
  <c r="O19" i="29"/>
  <c r="N36" i="8"/>
  <c r="N35" i="8"/>
  <c r="P25" i="29" l="1"/>
  <c r="O37" i="8"/>
  <c r="P19" i="29"/>
  <c r="O36" i="8"/>
  <c r="O35" i="8"/>
  <c r="Q25" i="29" l="1"/>
  <c r="Q37" i="8" s="1"/>
  <c r="P37" i="8"/>
  <c r="Q19" i="29"/>
  <c r="Q36" i="8" s="1"/>
  <c r="P36" i="8"/>
  <c r="Q35" i="8"/>
  <c r="P35" i="8"/>
  <c r="D6" i="29" l="1"/>
  <c r="E6" i="29" s="1"/>
  <c r="F6" i="29" s="1"/>
  <c r="G6" i="29" s="1"/>
  <c r="H6" i="29" s="1"/>
  <c r="I6" i="29" s="1"/>
  <c r="J6" i="29" s="1"/>
  <c r="K6" i="29" s="1"/>
  <c r="L6" i="29" s="1"/>
  <c r="M6" i="29" s="1"/>
  <c r="N6" i="29" s="1"/>
  <c r="O6" i="29" s="1"/>
  <c r="P6" i="29" s="1"/>
  <c r="Q6" i="29" s="1"/>
  <c r="D5" i="29"/>
  <c r="E5" i="29" s="1"/>
  <c r="F5" i="29" s="1"/>
  <c r="G5" i="29" s="1"/>
  <c r="H5" i="29" s="1"/>
  <c r="I5" i="29" s="1"/>
  <c r="J5" i="29" s="1"/>
  <c r="K5" i="29" s="1"/>
  <c r="L5" i="29" s="1"/>
  <c r="M5" i="29" s="1"/>
  <c r="N5" i="29" s="1"/>
  <c r="O5" i="29" s="1"/>
  <c r="P5" i="29" s="1"/>
  <c r="Q5" i="29" s="1"/>
  <c r="C7" i="21"/>
  <c r="F14" i="17" l="1"/>
  <c r="G14" i="17" s="1"/>
  <c r="H14" i="17" s="1"/>
  <c r="I14" i="17" s="1"/>
  <c r="J14" i="17" s="1"/>
  <c r="K14" i="17" s="1"/>
  <c r="L14" i="17" s="1"/>
  <c r="M14" i="17" s="1"/>
  <c r="N14" i="17" s="1"/>
  <c r="O14" i="17" s="1"/>
  <c r="P14" i="17" s="1"/>
  <c r="Q14" i="17" s="1"/>
  <c r="E14" i="17"/>
  <c r="F12" i="17"/>
  <c r="G12" i="17" s="1"/>
  <c r="H12" i="17" s="1"/>
  <c r="I12" i="17" s="1"/>
  <c r="J12" i="17" s="1"/>
  <c r="K12" i="17" s="1"/>
  <c r="L12" i="17" s="1"/>
  <c r="M12" i="17" s="1"/>
  <c r="N12" i="17" s="1"/>
  <c r="O12" i="17" s="1"/>
  <c r="P12" i="17" s="1"/>
  <c r="Q12" i="17" s="1"/>
  <c r="E12" i="17"/>
  <c r="F10" i="17"/>
  <c r="G10" i="17" s="1"/>
  <c r="H10" i="17" s="1"/>
  <c r="I10" i="17" s="1"/>
  <c r="J10" i="17" s="1"/>
  <c r="K10" i="17" s="1"/>
  <c r="L10" i="17" s="1"/>
  <c r="M10" i="17" s="1"/>
  <c r="N10" i="17" s="1"/>
  <c r="O10" i="17" s="1"/>
  <c r="P10" i="17" s="1"/>
  <c r="Q10" i="17" s="1"/>
  <c r="E10" i="17"/>
  <c r="E8" i="17"/>
  <c r="G37" i="13"/>
  <c r="H37" i="13" s="1"/>
  <c r="I37" i="13" s="1"/>
  <c r="J37" i="13" s="1"/>
  <c r="K37" i="13" s="1"/>
  <c r="L37" i="13" s="1"/>
  <c r="M37" i="13" s="1"/>
  <c r="N37" i="13" s="1"/>
  <c r="O37" i="13" s="1"/>
  <c r="P37" i="13" s="1"/>
  <c r="Q37" i="13" s="1"/>
  <c r="R37" i="13" s="1"/>
  <c r="F37" i="13"/>
  <c r="G34" i="13"/>
  <c r="H34" i="13" s="1"/>
  <c r="I34" i="13" s="1"/>
  <c r="J34" i="13" s="1"/>
  <c r="K34" i="13" s="1"/>
  <c r="L34" i="13" s="1"/>
  <c r="M34" i="13" s="1"/>
  <c r="N34" i="13" s="1"/>
  <c r="O34" i="13" s="1"/>
  <c r="P34" i="13" s="1"/>
  <c r="Q34" i="13" s="1"/>
  <c r="R34" i="13" s="1"/>
  <c r="F34" i="13"/>
  <c r="G28" i="13"/>
  <c r="H28" i="13" s="1"/>
  <c r="I28" i="13" s="1"/>
  <c r="J28" i="13" s="1"/>
  <c r="K28" i="13" s="1"/>
  <c r="L28" i="13" s="1"/>
  <c r="M28" i="13" s="1"/>
  <c r="N28" i="13" s="1"/>
  <c r="O28" i="13" s="1"/>
  <c r="P28" i="13" s="1"/>
  <c r="Q28" i="13" s="1"/>
  <c r="R28" i="13" s="1"/>
  <c r="F28" i="13"/>
  <c r="G23" i="13"/>
  <c r="H23" i="13" s="1"/>
  <c r="I23" i="13" s="1"/>
  <c r="J23" i="13" s="1"/>
  <c r="K23" i="13" s="1"/>
  <c r="L23" i="13" s="1"/>
  <c r="M23" i="13" s="1"/>
  <c r="N23" i="13" s="1"/>
  <c r="O23" i="13" s="1"/>
  <c r="P23" i="13" s="1"/>
  <c r="Q23" i="13" s="1"/>
  <c r="R23" i="13" s="1"/>
  <c r="F23" i="13"/>
  <c r="G21" i="13"/>
  <c r="H21" i="13" s="1"/>
  <c r="I21" i="13" s="1"/>
  <c r="J21" i="13" s="1"/>
  <c r="K21" i="13" s="1"/>
  <c r="L21" i="13" s="1"/>
  <c r="M21" i="13" s="1"/>
  <c r="N21" i="13" s="1"/>
  <c r="O21" i="13" s="1"/>
  <c r="P21" i="13" s="1"/>
  <c r="Q21" i="13" s="1"/>
  <c r="R21" i="13" s="1"/>
  <c r="F21" i="13"/>
  <c r="G16" i="13"/>
  <c r="H16" i="13" s="1"/>
  <c r="I16" i="13" s="1"/>
  <c r="J16" i="13" s="1"/>
  <c r="K16" i="13" s="1"/>
  <c r="L16" i="13" s="1"/>
  <c r="M16" i="13" s="1"/>
  <c r="N16" i="13" s="1"/>
  <c r="O16" i="13" s="1"/>
  <c r="P16" i="13" s="1"/>
  <c r="Q16" i="13" s="1"/>
  <c r="R16" i="13" s="1"/>
  <c r="F16" i="13"/>
  <c r="G14" i="13"/>
  <c r="H14" i="13" s="1"/>
  <c r="I14" i="13" s="1"/>
  <c r="J14" i="13" s="1"/>
  <c r="K14" i="13" s="1"/>
  <c r="L14" i="13" s="1"/>
  <c r="M14" i="13" s="1"/>
  <c r="N14" i="13" s="1"/>
  <c r="O14" i="13" s="1"/>
  <c r="P14" i="13" s="1"/>
  <c r="Q14" i="13" s="1"/>
  <c r="R14" i="13" s="1"/>
  <c r="F14" i="13"/>
  <c r="G9" i="13"/>
  <c r="H9" i="13" s="1"/>
  <c r="I9" i="13" s="1"/>
  <c r="J9" i="13" s="1"/>
  <c r="K9" i="13" s="1"/>
  <c r="L9" i="13" s="1"/>
  <c r="M9" i="13" s="1"/>
  <c r="N9" i="13" s="1"/>
  <c r="O9" i="13" s="1"/>
  <c r="P9" i="13" s="1"/>
  <c r="Q9" i="13" s="1"/>
  <c r="R9" i="13" s="1"/>
  <c r="F9" i="13"/>
  <c r="G7" i="13"/>
  <c r="H7" i="13" s="1"/>
  <c r="I7" i="13" s="1"/>
  <c r="J7" i="13" s="1"/>
  <c r="K7" i="13" s="1"/>
  <c r="L7" i="13" s="1"/>
  <c r="M7" i="13" s="1"/>
  <c r="N7" i="13" s="1"/>
  <c r="O7" i="13" s="1"/>
  <c r="P7" i="13" s="1"/>
  <c r="Q7" i="13" s="1"/>
  <c r="R7" i="13" s="1"/>
  <c r="F7" i="13"/>
  <c r="E31" i="9"/>
  <c r="F31" i="9" s="1"/>
  <c r="G31" i="9" s="1"/>
  <c r="H31" i="9" s="1"/>
  <c r="I31" i="9" s="1"/>
  <c r="J31" i="9" s="1"/>
  <c r="K31" i="9" s="1"/>
  <c r="L31" i="9" s="1"/>
  <c r="M31" i="9" s="1"/>
  <c r="N31" i="9" s="1"/>
  <c r="O31" i="9" s="1"/>
  <c r="P31" i="9" s="1"/>
  <c r="Q31" i="9" s="1"/>
  <c r="E22" i="9"/>
  <c r="F22" i="9" s="1"/>
  <c r="G22" i="9" s="1"/>
  <c r="H22" i="9" s="1"/>
  <c r="I22" i="9" s="1"/>
  <c r="J22" i="9" s="1"/>
  <c r="K22" i="9" s="1"/>
  <c r="L22" i="9" s="1"/>
  <c r="M22" i="9" s="1"/>
  <c r="N22" i="9" s="1"/>
  <c r="O22" i="9" s="1"/>
  <c r="P22" i="9" s="1"/>
  <c r="Q22" i="9" s="1"/>
  <c r="E13" i="9"/>
  <c r="F13" i="9" s="1"/>
  <c r="G13" i="9" s="1"/>
  <c r="H13" i="9" s="1"/>
  <c r="I13" i="9" s="1"/>
  <c r="J13" i="9" s="1"/>
  <c r="K13" i="9" s="1"/>
  <c r="L13" i="9" s="1"/>
  <c r="M13" i="9" s="1"/>
  <c r="N13" i="9" s="1"/>
  <c r="O13" i="9" s="1"/>
  <c r="P13" i="9" s="1"/>
  <c r="Q13" i="9" s="1"/>
  <c r="D8" i="5" l="1"/>
  <c r="D27" i="8" l="1"/>
  <c r="E27" i="8" s="1"/>
  <c r="F27" i="8" s="1"/>
  <c r="G27" i="8" s="1"/>
  <c r="H27" i="8" s="1"/>
  <c r="I27" i="8" s="1"/>
  <c r="J27" i="8" s="1"/>
  <c r="K27" i="8" s="1"/>
  <c r="L27" i="8" s="1"/>
  <c r="M27" i="8" s="1"/>
  <c r="N27" i="8" s="1"/>
  <c r="O27" i="8" s="1"/>
  <c r="P27" i="8" s="1"/>
  <c r="Q27" i="8" s="1"/>
  <c r="B7" i="15"/>
  <c r="B19" i="15"/>
  <c r="B21" i="15" s="1"/>
  <c r="C36" i="9" l="1"/>
  <c r="F23" i="28" l="1"/>
  <c r="F24" i="28"/>
  <c r="F25" i="28"/>
  <c r="F26" i="28"/>
  <c r="F27" i="28"/>
  <c r="F22" i="28"/>
  <c r="F16" i="28"/>
  <c r="F17" i="28"/>
  <c r="F18" i="28"/>
  <c r="F19" i="28"/>
  <c r="F15" i="28"/>
  <c r="F8" i="28"/>
  <c r="F9" i="28"/>
  <c r="F10" i="28"/>
  <c r="F11" i="28"/>
  <c r="F12" i="28"/>
  <c r="F7" i="28"/>
  <c r="F28" i="28" l="1"/>
  <c r="B20" i="13" s="1"/>
  <c r="F20" i="28"/>
  <c r="B13" i="13" s="1"/>
  <c r="F13" i="28"/>
  <c r="B6" i="13" s="1"/>
  <c r="F29" i="28" l="1"/>
  <c r="C29" i="28" l="1"/>
  <c r="L9" i="5"/>
  <c r="L10" i="6" s="1"/>
  <c r="H23" i="16"/>
  <c r="I23" i="16"/>
  <c r="J23" i="16"/>
  <c r="K23" i="16"/>
  <c r="L23" i="16"/>
  <c r="M23" i="16"/>
  <c r="N23" i="16"/>
  <c r="O23" i="16"/>
  <c r="P23" i="16"/>
  <c r="J17" i="5"/>
  <c r="J18" i="6" s="1"/>
  <c r="B36" i="1"/>
  <c r="M24" i="5" s="1"/>
  <c r="M24" i="6" s="1"/>
  <c r="B25" i="1"/>
  <c r="K17" i="5" s="1"/>
  <c r="K18" i="6" s="1"/>
  <c r="B14" i="1"/>
  <c r="H11" i="5" s="1"/>
  <c r="H12" i="6" s="1"/>
  <c r="D30" i="9"/>
  <c r="C28" i="9"/>
  <c r="D28" i="9" s="1"/>
  <c r="C27" i="9"/>
  <c r="D27" i="9" s="1"/>
  <c r="D21" i="9"/>
  <c r="C19" i="9"/>
  <c r="D19" i="9" s="1"/>
  <c r="C18" i="9"/>
  <c r="D18" i="9" s="1"/>
  <c r="D12" i="9"/>
  <c r="C10" i="9"/>
  <c r="D10" i="9" s="1"/>
  <c r="C9" i="9"/>
  <c r="D9" i="9" s="1"/>
  <c r="I17" i="5" l="1"/>
  <c r="I18" i="6" s="1"/>
  <c r="H17" i="5"/>
  <c r="H18" i="6" s="1"/>
  <c r="G17" i="5"/>
  <c r="G18" i="6" s="1"/>
  <c r="F17" i="5"/>
  <c r="F18" i="6" s="1"/>
  <c r="Q17" i="5"/>
  <c r="Q18" i="6" s="1"/>
  <c r="L17" i="5"/>
  <c r="L18" i="6" s="1"/>
  <c r="C17" i="5"/>
  <c r="C18" i="6" s="1"/>
  <c r="D17" i="5"/>
  <c r="D18" i="6" s="1"/>
  <c r="P17" i="5"/>
  <c r="P18" i="6" s="1"/>
  <c r="O17" i="5"/>
  <c r="O18" i="6" s="1"/>
  <c r="N17" i="5"/>
  <c r="N18" i="6" s="1"/>
  <c r="M17" i="5"/>
  <c r="M18" i="6" s="1"/>
  <c r="C16" i="8"/>
  <c r="D16" i="8"/>
  <c r="C11" i="5"/>
  <c r="C12" i="6" s="1"/>
  <c r="C10" i="8" s="1"/>
  <c r="Q11" i="5"/>
  <c r="Q12" i="6" s="1"/>
  <c r="O11" i="5"/>
  <c r="O12" i="6" s="1"/>
  <c r="N11" i="5"/>
  <c r="N12" i="6" s="1"/>
  <c r="M11" i="5"/>
  <c r="M12" i="6" s="1"/>
  <c r="G11" i="5"/>
  <c r="G12" i="6" s="1"/>
  <c r="F11" i="5"/>
  <c r="F12" i="6" s="1"/>
  <c r="P11" i="5"/>
  <c r="P12" i="6" s="1"/>
  <c r="D11" i="5"/>
  <c r="D12" i="6" s="1"/>
  <c r="D10" i="8" s="1"/>
  <c r="L11" i="5"/>
  <c r="L12" i="6" s="1"/>
  <c r="K11" i="5"/>
  <c r="K12" i="6" s="1"/>
  <c r="J11" i="5"/>
  <c r="J12" i="6" s="1"/>
  <c r="I11" i="5"/>
  <c r="I12" i="6" s="1"/>
  <c r="L24" i="5"/>
  <c r="L24" i="6" s="1"/>
  <c r="H24" i="5"/>
  <c r="H24" i="6" s="1"/>
  <c r="K24" i="5"/>
  <c r="K24" i="6" s="1"/>
  <c r="G24" i="5"/>
  <c r="G24" i="6" s="1"/>
  <c r="C24" i="5"/>
  <c r="C24" i="6" s="1"/>
  <c r="C23" i="8" s="1"/>
  <c r="J24" i="5"/>
  <c r="J24" i="6" s="1"/>
  <c r="I24" i="5"/>
  <c r="I24" i="6" s="1"/>
  <c r="Q24" i="5"/>
  <c r="Q24" i="6" s="1"/>
  <c r="O24" i="5"/>
  <c r="O24" i="6" s="1"/>
  <c r="N24" i="5"/>
  <c r="N24" i="6" s="1"/>
  <c r="P24" i="5"/>
  <c r="P24" i="6" s="1"/>
  <c r="D24" i="5"/>
  <c r="D24" i="6" s="1"/>
  <c r="D23" i="8" s="1"/>
  <c r="D9" i="5"/>
  <c r="D10" i="6" s="1"/>
  <c r="D8" i="8" s="1"/>
  <c r="B13" i="1"/>
  <c r="G10" i="5" s="1"/>
  <c r="G11" i="6" s="1"/>
  <c r="Q9" i="5"/>
  <c r="Q10" i="6" s="1"/>
  <c r="P9" i="5"/>
  <c r="P10" i="6" s="1"/>
  <c r="K9" i="5"/>
  <c r="K10" i="6" s="1"/>
  <c r="J9" i="5"/>
  <c r="J10" i="6" s="1"/>
  <c r="I9" i="5"/>
  <c r="I10" i="6" s="1"/>
  <c r="H9" i="5"/>
  <c r="H10" i="6" s="1"/>
  <c r="G9" i="5"/>
  <c r="G10" i="6" s="1"/>
  <c r="C9" i="5"/>
  <c r="C10" i="6" s="1"/>
  <c r="C8" i="8" s="1"/>
  <c r="F9" i="5"/>
  <c r="F10" i="6" s="1"/>
  <c r="N9" i="5"/>
  <c r="N10" i="6" s="1"/>
  <c r="M9" i="5"/>
  <c r="M10" i="6" s="1"/>
  <c r="O9" i="5"/>
  <c r="O10" i="6" s="1"/>
  <c r="C9" i="24"/>
  <c r="Q21" i="24"/>
  <c r="P21" i="24"/>
  <c r="O21" i="24"/>
  <c r="N21" i="24"/>
  <c r="M21" i="24"/>
  <c r="L21" i="24"/>
  <c r="K21" i="24"/>
  <c r="J21" i="24"/>
  <c r="I21" i="24"/>
  <c r="F19" i="24"/>
  <c r="E19" i="24"/>
  <c r="D19" i="24"/>
  <c r="D6" i="24"/>
  <c r="E6" i="24" s="1"/>
  <c r="F6" i="24" s="1"/>
  <c r="G6" i="24" s="1"/>
  <c r="H6" i="24" s="1"/>
  <c r="I6" i="24" s="1"/>
  <c r="J6" i="24" s="1"/>
  <c r="K6" i="24" s="1"/>
  <c r="L6" i="24" s="1"/>
  <c r="M6" i="24" s="1"/>
  <c r="N6" i="24" s="1"/>
  <c r="O6" i="24" s="1"/>
  <c r="P6" i="24" s="1"/>
  <c r="Q6" i="24" s="1"/>
  <c r="D5" i="24"/>
  <c r="E5" i="24" s="1"/>
  <c r="F5" i="24" s="1"/>
  <c r="G5" i="24" s="1"/>
  <c r="H5" i="24" s="1"/>
  <c r="I5" i="24" s="1"/>
  <c r="J5" i="24" s="1"/>
  <c r="K5" i="24" s="1"/>
  <c r="L5" i="24" s="1"/>
  <c r="M5" i="24" s="1"/>
  <c r="N5" i="24" s="1"/>
  <c r="O5" i="24" s="1"/>
  <c r="P5" i="24" s="1"/>
  <c r="Q5" i="24" s="1"/>
  <c r="I27" i="22"/>
  <c r="I28" i="22" s="1"/>
  <c r="H27" i="22"/>
  <c r="H28" i="22" s="1"/>
  <c r="D5" i="23"/>
  <c r="E5" i="23" s="1"/>
  <c r="F5" i="23" s="1"/>
  <c r="G5" i="23" s="1"/>
  <c r="H5" i="23" s="1"/>
  <c r="I5" i="23" s="1"/>
  <c r="J5" i="23" s="1"/>
  <c r="K5" i="23" s="1"/>
  <c r="L5" i="23" s="1"/>
  <c r="M5" i="23" s="1"/>
  <c r="N5" i="23" s="1"/>
  <c r="O5" i="23" s="1"/>
  <c r="P5" i="23" s="1"/>
  <c r="Q5" i="23" s="1"/>
  <c r="P28" i="22"/>
  <c r="O28" i="22"/>
  <c r="N28" i="22"/>
  <c r="M28" i="22"/>
  <c r="L28" i="22"/>
  <c r="K28" i="22"/>
  <c r="J28" i="22"/>
  <c r="C6" i="22"/>
  <c r="D6" i="22" s="1"/>
  <c r="E6" i="22" s="1"/>
  <c r="F6" i="22" s="1"/>
  <c r="G6" i="22" s="1"/>
  <c r="H6" i="22" s="1"/>
  <c r="I6" i="22" s="1"/>
  <c r="J6" i="22" s="1"/>
  <c r="K6" i="22" s="1"/>
  <c r="L6" i="22" s="1"/>
  <c r="M6" i="22" s="1"/>
  <c r="N6" i="22" s="1"/>
  <c r="O6" i="22" s="1"/>
  <c r="P6" i="22" s="1"/>
  <c r="C5" i="22"/>
  <c r="D5" i="22" s="1"/>
  <c r="E5" i="22" s="1"/>
  <c r="F5" i="22" s="1"/>
  <c r="G5" i="22" s="1"/>
  <c r="H5" i="22" s="1"/>
  <c r="I5" i="22" s="1"/>
  <c r="J5" i="22" s="1"/>
  <c r="K5" i="22" s="1"/>
  <c r="L5" i="22" s="1"/>
  <c r="M5" i="22" s="1"/>
  <c r="N5" i="22" s="1"/>
  <c r="O5" i="22" s="1"/>
  <c r="P5" i="22" s="1"/>
  <c r="D13" i="17"/>
  <c r="E13" i="17" s="1"/>
  <c r="D11" i="17"/>
  <c r="E11" i="17" s="1"/>
  <c r="F11" i="17" s="1"/>
  <c r="G11" i="17" s="1"/>
  <c r="H11" i="17" s="1"/>
  <c r="I11" i="17" s="1"/>
  <c r="J11" i="17" s="1"/>
  <c r="K11" i="17" s="1"/>
  <c r="L11" i="17" s="1"/>
  <c r="M11" i="17" s="1"/>
  <c r="N11" i="17" s="1"/>
  <c r="O11" i="17" s="1"/>
  <c r="P11" i="17" s="1"/>
  <c r="Q11" i="17" s="1"/>
  <c r="D9" i="17"/>
  <c r="D7" i="17"/>
  <c r="D6" i="17"/>
  <c r="E6" i="17" s="1"/>
  <c r="F6" i="17" s="1"/>
  <c r="G6" i="17" s="1"/>
  <c r="H6" i="17" s="1"/>
  <c r="I6" i="17" s="1"/>
  <c r="J6" i="17" s="1"/>
  <c r="K6" i="17" s="1"/>
  <c r="L6" i="17" s="1"/>
  <c r="M6" i="17" s="1"/>
  <c r="N6" i="17" s="1"/>
  <c r="O6" i="17" s="1"/>
  <c r="P6" i="17" s="1"/>
  <c r="Q6" i="17" s="1"/>
  <c r="B38" i="13"/>
  <c r="B35" i="13"/>
  <c r="B24" i="13"/>
  <c r="B17" i="13"/>
  <c r="B10" i="13"/>
  <c r="B8" i="13"/>
  <c r="C6" i="16"/>
  <c r="D6" i="16" s="1"/>
  <c r="E6" i="16" s="1"/>
  <c r="F6" i="16" s="1"/>
  <c r="G6" i="16" s="1"/>
  <c r="H6" i="16" s="1"/>
  <c r="I6" i="16" s="1"/>
  <c r="J6" i="16" s="1"/>
  <c r="K6" i="16" s="1"/>
  <c r="L6" i="16" s="1"/>
  <c r="M6" i="16" s="1"/>
  <c r="N6" i="16" s="1"/>
  <c r="O6" i="16" s="1"/>
  <c r="P6" i="16" s="1"/>
  <c r="C5" i="16"/>
  <c r="D5" i="16" s="1"/>
  <c r="E5" i="16" s="1"/>
  <c r="F5" i="16" s="1"/>
  <c r="G5" i="16" s="1"/>
  <c r="H5" i="16" s="1"/>
  <c r="I5" i="16" s="1"/>
  <c r="J5" i="16" s="1"/>
  <c r="K5" i="16" s="1"/>
  <c r="L5" i="16" s="1"/>
  <c r="M5" i="16" s="1"/>
  <c r="N5" i="16" s="1"/>
  <c r="O5" i="16" s="1"/>
  <c r="P5" i="16" s="1"/>
  <c r="F13" i="17" l="1"/>
  <c r="G13" i="17" s="1"/>
  <c r="H13" i="17" s="1"/>
  <c r="I13" i="17" s="1"/>
  <c r="J13" i="17" s="1"/>
  <c r="K13" i="17" s="1"/>
  <c r="L13" i="17" s="1"/>
  <c r="M13" i="17" s="1"/>
  <c r="N13" i="17" s="1"/>
  <c r="O13" i="17" s="1"/>
  <c r="P13" i="17" s="1"/>
  <c r="Q13" i="17" s="1"/>
  <c r="H10" i="5"/>
  <c r="H11" i="6" s="1"/>
  <c r="K10" i="5"/>
  <c r="K11" i="6" s="1"/>
  <c r="I10" i="5"/>
  <c r="I11" i="6" s="1"/>
  <c r="M10" i="5"/>
  <c r="M11" i="6" s="1"/>
  <c r="L10" i="5"/>
  <c r="L11" i="6" s="1"/>
  <c r="O10" i="5"/>
  <c r="O11" i="6" s="1"/>
  <c r="Q10" i="5"/>
  <c r="Q11" i="6" s="1"/>
  <c r="N10" i="5"/>
  <c r="N11" i="6" s="1"/>
  <c r="F10" i="5"/>
  <c r="F11" i="6" s="1"/>
  <c r="D10" i="5"/>
  <c r="D11" i="6" s="1"/>
  <c r="D9" i="8" s="1"/>
  <c r="D7" i="8" s="1"/>
  <c r="C10" i="5"/>
  <c r="C11" i="6" s="1"/>
  <c r="C9" i="8" s="1"/>
  <c r="C7" i="8" s="1"/>
  <c r="J10" i="5"/>
  <c r="J11" i="6" s="1"/>
  <c r="P10" i="5"/>
  <c r="P11" i="6" s="1"/>
  <c r="E9" i="17"/>
  <c r="F9" i="17" s="1"/>
  <c r="G9" i="17" s="1"/>
  <c r="H9" i="17" s="1"/>
  <c r="I9" i="17" s="1"/>
  <c r="J9" i="17" s="1"/>
  <c r="K9" i="17" s="1"/>
  <c r="L9" i="17" s="1"/>
  <c r="M9" i="17" s="1"/>
  <c r="N9" i="17" s="1"/>
  <c r="O9" i="17" s="1"/>
  <c r="P9" i="17" s="1"/>
  <c r="Q9" i="17" s="1"/>
  <c r="E7" i="17"/>
  <c r="F7" i="17" s="1"/>
  <c r="G7" i="17" s="1"/>
  <c r="H7" i="17" s="1"/>
  <c r="I7" i="17" s="1"/>
  <c r="J7" i="17" s="1"/>
  <c r="K7" i="17" s="1"/>
  <c r="L7" i="17" s="1"/>
  <c r="M7" i="17" s="1"/>
  <c r="N7" i="17" s="1"/>
  <c r="O7" i="17" s="1"/>
  <c r="P7" i="17" s="1"/>
  <c r="Q7" i="17" s="1"/>
  <c r="B32" i="13" l="1"/>
  <c r="D32" i="13" s="1"/>
  <c r="E34" i="9"/>
  <c r="F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C33" i="9"/>
  <c r="B9" i="15"/>
  <c r="B11" i="15" s="1"/>
  <c r="F30" i="13"/>
  <c r="E30" i="13"/>
  <c r="D31" i="13"/>
  <c r="E31" i="13" s="1"/>
  <c r="G31" i="13" s="1"/>
  <c r="I31" i="13" s="1"/>
  <c r="K31" i="13" s="1"/>
  <c r="M31" i="13" s="1"/>
  <c r="O31" i="13" s="1"/>
  <c r="Q31" i="13" s="1"/>
  <c r="D30" i="13"/>
  <c r="C22" i="14"/>
  <c r="D6" i="14"/>
  <c r="E6" i="14" s="1"/>
  <c r="F6" i="14" s="1"/>
  <c r="G6" i="14" s="1"/>
  <c r="H6" i="14" s="1"/>
  <c r="I6" i="14" s="1"/>
  <c r="J6" i="14" s="1"/>
  <c r="K6" i="14" s="1"/>
  <c r="L6" i="14" s="1"/>
  <c r="M6" i="14" s="1"/>
  <c r="N6" i="14" s="1"/>
  <c r="O6" i="14" s="1"/>
  <c r="P6" i="14" s="1"/>
  <c r="Q6" i="14" s="1"/>
  <c r="D36" i="13"/>
  <c r="E36" i="13" s="1"/>
  <c r="F36" i="13" s="1"/>
  <c r="E25" i="14" s="1"/>
  <c r="D33" i="13"/>
  <c r="E33" i="13" s="1"/>
  <c r="F33" i="13" s="1"/>
  <c r="G33" i="13" s="1"/>
  <c r="H33" i="13" s="1"/>
  <c r="I33" i="13" s="1"/>
  <c r="D27" i="13"/>
  <c r="E27" i="13" s="1"/>
  <c r="F27" i="13" s="1"/>
  <c r="E22" i="14" s="1"/>
  <c r="D22" i="13"/>
  <c r="E22" i="13" s="1"/>
  <c r="F22" i="13" s="1"/>
  <c r="G22" i="13" s="1"/>
  <c r="H22" i="13" s="1"/>
  <c r="I22" i="13" s="1"/>
  <c r="J22" i="13" s="1"/>
  <c r="K22" i="13" s="1"/>
  <c r="L22" i="13" s="1"/>
  <c r="M22" i="13" s="1"/>
  <c r="N22" i="13" s="1"/>
  <c r="O22" i="13" s="1"/>
  <c r="P22" i="13" s="1"/>
  <c r="Q22" i="13" s="1"/>
  <c r="R22" i="13" s="1"/>
  <c r="Q18" i="14" s="1"/>
  <c r="D20" i="13"/>
  <c r="E20" i="13" s="1"/>
  <c r="D15" i="13"/>
  <c r="C13" i="14" s="1"/>
  <c r="D13" i="13"/>
  <c r="C12" i="14" s="1"/>
  <c r="D8" i="13"/>
  <c r="E8" i="13" s="1"/>
  <c r="F8" i="13" s="1"/>
  <c r="G8" i="13" s="1"/>
  <c r="H8" i="13" s="1"/>
  <c r="I8" i="13" s="1"/>
  <c r="J8" i="13" s="1"/>
  <c r="K8" i="13" s="1"/>
  <c r="L8" i="13" s="1"/>
  <c r="M8" i="13" s="1"/>
  <c r="N8" i="13" s="1"/>
  <c r="O8" i="13" s="1"/>
  <c r="P8" i="13" s="1"/>
  <c r="Q8" i="13" s="1"/>
  <c r="R8" i="13" s="1"/>
  <c r="Q8" i="14" s="1"/>
  <c r="D6" i="13"/>
  <c r="C7" i="14" s="1"/>
  <c r="E5" i="13"/>
  <c r="F5" i="13" s="1"/>
  <c r="G5" i="13" s="1"/>
  <c r="H5" i="13" s="1"/>
  <c r="I5" i="13" s="1"/>
  <c r="J5" i="13" s="1"/>
  <c r="K5" i="13" s="1"/>
  <c r="L5" i="13" s="1"/>
  <c r="M5" i="13" s="1"/>
  <c r="N5" i="13" s="1"/>
  <c r="O5" i="13" s="1"/>
  <c r="P5" i="13" s="1"/>
  <c r="Q5" i="13" s="1"/>
  <c r="R5" i="13" s="1"/>
  <c r="B30" i="13"/>
  <c r="B24" i="10"/>
  <c r="B23" i="10"/>
  <c r="E37" i="9"/>
  <c r="F37" i="9" s="1"/>
  <c r="H37" i="9" s="1"/>
  <c r="I37" i="9" s="1"/>
  <c r="J37" i="9" s="1"/>
  <c r="K37" i="9" s="1"/>
  <c r="L37" i="9" s="1"/>
  <c r="M37" i="9" s="1"/>
  <c r="N37" i="9" s="1"/>
  <c r="P37" i="9" s="1"/>
  <c r="Q37" i="9" s="1"/>
  <c r="D36" i="9"/>
  <c r="D5" i="9"/>
  <c r="E5" i="9" s="1"/>
  <c r="F5" i="9" s="1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D5" i="8"/>
  <c r="E5" i="8" s="1"/>
  <c r="F5" i="8" s="1"/>
  <c r="G5" i="8" s="1"/>
  <c r="H5" i="8" s="1"/>
  <c r="I5" i="8" s="1"/>
  <c r="J5" i="8" s="1"/>
  <c r="K5" i="8" s="1"/>
  <c r="L5" i="8" s="1"/>
  <c r="M5" i="8" s="1"/>
  <c r="N5" i="8" s="1"/>
  <c r="O5" i="8" s="1"/>
  <c r="P5" i="8" s="1"/>
  <c r="Q5" i="8" s="1"/>
  <c r="D7" i="6"/>
  <c r="E7" i="6" s="1"/>
  <c r="F7" i="6" s="1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Q8" i="5"/>
  <c r="K8" i="5"/>
  <c r="F8" i="5"/>
  <c r="C8" i="5"/>
  <c r="D6" i="5"/>
  <c r="E6" i="5" s="1"/>
  <c r="F6" i="5" s="1"/>
  <c r="G6" i="5" s="1"/>
  <c r="H6" i="5" s="1"/>
  <c r="I6" i="5" s="1"/>
  <c r="J6" i="5" s="1"/>
  <c r="K6" i="5" s="1"/>
  <c r="L6" i="5" s="1"/>
  <c r="M6" i="5" s="1"/>
  <c r="N6" i="5" s="1"/>
  <c r="O6" i="5" s="1"/>
  <c r="P6" i="5" s="1"/>
  <c r="Q6" i="5" s="1"/>
  <c r="P8" i="5"/>
  <c r="D6" i="4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B9" i="3"/>
  <c r="B8" i="3"/>
  <c r="B10" i="3" s="1"/>
  <c r="B12" i="3" s="1"/>
  <c r="B41" i="1" s="1"/>
  <c r="B9" i="2"/>
  <c r="B11" i="2" s="1"/>
  <c r="B13" i="2" s="1"/>
  <c r="B28" i="1" s="1"/>
  <c r="J33" i="13" l="1"/>
  <c r="K33" i="13" s="1"/>
  <c r="L33" i="13" s="1"/>
  <c r="M33" i="13" s="1"/>
  <c r="N33" i="13" s="1"/>
  <c r="O33" i="13" s="1"/>
  <c r="P33" i="13" s="1"/>
  <c r="Q33" i="13" s="1"/>
  <c r="R33" i="13" s="1"/>
  <c r="C25" i="14"/>
  <c r="F31" i="13"/>
  <c r="H31" i="13" s="1"/>
  <c r="J31" i="13" s="1"/>
  <c r="L31" i="13" s="1"/>
  <c r="N31" i="13" s="1"/>
  <c r="P31" i="13" s="1"/>
  <c r="R31" i="13" s="1"/>
  <c r="G36" i="13"/>
  <c r="D25" i="14"/>
  <c r="D22" i="14"/>
  <c r="F24" i="5"/>
  <c r="F24" i="6" s="1"/>
  <c r="E24" i="5"/>
  <c r="E24" i="6" s="1"/>
  <c r="E17" i="5"/>
  <c r="E18" i="6" s="1"/>
  <c r="E8" i="5"/>
  <c r="E9" i="5"/>
  <c r="E10" i="6" s="1"/>
  <c r="E11" i="5"/>
  <c r="E12" i="6" s="1"/>
  <c r="E10" i="5"/>
  <c r="E11" i="6" s="1"/>
  <c r="F20" i="13"/>
  <c r="G20" i="13" s="1"/>
  <c r="H20" i="13" s="1"/>
  <c r="I20" i="13" s="1"/>
  <c r="J20" i="13" s="1"/>
  <c r="K20" i="13" s="1"/>
  <c r="L20" i="13" s="1"/>
  <c r="M20" i="13" s="1"/>
  <c r="N20" i="13" s="1"/>
  <c r="O20" i="13" s="1"/>
  <c r="P20" i="13" s="1"/>
  <c r="Q20" i="13" s="1"/>
  <c r="R20" i="13" s="1"/>
  <c r="Q17" i="14" s="1"/>
  <c r="G27" i="13"/>
  <c r="K8" i="14"/>
  <c r="L8" i="14"/>
  <c r="M8" i="14"/>
  <c r="H8" i="14"/>
  <c r="B31" i="1"/>
  <c r="B34" i="1" s="1"/>
  <c r="E30" i="9"/>
  <c r="E27" i="9"/>
  <c r="E28" i="9"/>
  <c r="E18" i="9"/>
  <c r="E19" i="9"/>
  <c r="E21" i="9"/>
  <c r="E12" i="9"/>
  <c r="E9" i="9"/>
  <c r="E10" i="9"/>
  <c r="D17" i="14"/>
  <c r="E13" i="13"/>
  <c r="E6" i="13"/>
  <c r="D7" i="14" s="1"/>
  <c r="F30" i="5"/>
  <c r="F30" i="6" s="1"/>
  <c r="Q21" i="5"/>
  <c r="B13" i="15"/>
  <c r="B39" i="1" s="1"/>
  <c r="D27" i="5" s="1"/>
  <c r="D28" i="6" s="1"/>
  <c r="B10" i="20"/>
  <c r="E15" i="13"/>
  <c r="F15" i="13" s="1"/>
  <c r="G15" i="13" s="1"/>
  <c r="H15" i="13" s="1"/>
  <c r="I15" i="13" s="1"/>
  <c r="J15" i="13" s="1"/>
  <c r="E18" i="14"/>
  <c r="F18" i="14"/>
  <c r="G18" i="14"/>
  <c r="H18" i="14"/>
  <c r="I18" i="14"/>
  <c r="J18" i="14"/>
  <c r="K18" i="14"/>
  <c r="L18" i="14"/>
  <c r="N18" i="14"/>
  <c r="M18" i="14"/>
  <c r="O18" i="14"/>
  <c r="D18" i="14"/>
  <c r="P18" i="14"/>
  <c r="C8" i="14"/>
  <c r="O8" i="14"/>
  <c r="D8" i="14"/>
  <c r="P8" i="14"/>
  <c r="E8" i="14"/>
  <c r="F8" i="14"/>
  <c r="G8" i="14"/>
  <c r="I8" i="14"/>
  <c r="J8" i="14"/>
  <c r="N8" i="14"/>
  <c r="F32" i="13"/>
  <c r="H32" i="13" s="1"/>
  <c r="J32" i="13" s="1"/>
  <c r="L32" i="13" s="1"/>
  <c r="N32" i="13" s="1"/>
  <c r="P32" i="13" s="1"/>
  <c r="R32" i="13" s="1"/>
  <c r="D29" i="13"/>
  <c r="C23" i="14" s="1"/>
  <c r="B22" i="22" s="1"/>
  <c r="B24" i="22" s="1"/>
  <c r="E32" i="13"/>
  <c r="G32" i="13" s="1"/>
  <c r="I32" i="13" s="1"/>
  <c r="K32" i="13" s="1"/>
  <c r="M32" i="13" s="1"/>
  <c r="O32" i="13" s="1"/>
  <c r="Q32" i="13" s="1"/>
  <c r="F29" i="13"/>
  <c r="E23" i="14" s="1"/>
  <c r="D22" i="22" s="1"/>
  <c r="D24" i="22" s="1"/>
  <c r="D33" i="9"/>
  <c r="E36" i="9"/>
  <c r="F36" i="9" s="1"/>
  <c r="G8" i="5"/>
  <c r="H8" i="5"/>
  <c r="Q30" i="5"/>
  <c r="Q30" i="6" s="1"/>
  <c r="I30" i="5"/>
  <c r="I30" i="6" s="1"/>
  <c r="H21" i="5"/>
  <c r="I21" i="5"/>
  <c r="I8" i="5"/>
  <c r="J8" i="5"/>
  <c r="L21" i="5"/>
  <c r="M21" i="5"/>
  <c r="L8" i="5"/>
  <c r="P21" i="5"/>
  <c r="M8" i="5"/>
  <c r="N8" i="5"/>
  <c r="O8" i="5"/>
  <c r="D32" i="5"/>
  <c r="D21" i="5"/>
  <c r="E21" i="5"/>
  <c r="K21" i="5"/>
  <c r="H30" i="5"/>
  <c r="H30" i="6" s="1"/>
  <c r="J21" i="5"/>
  <c r="G30" i="5"/>
  <c r="G30" i="6" s="1"/>
  <c r="N21" i="5"/>
  <c r="C21" i="5"/>
  <c r="O21" i="5"/>
  <c r="F21" i="5"/>
  <c r="C30" i="5"/>
  <c r="C30" i="6" s="1"/>
  <c r="C29" i="8" s="1"/>
  <c r="G21" i="5"/>
  <c r="D30" i="5"/>
  <c r="D30" i="6" s="1"/>
  <c r="D29" i="8" s="1"/>
  <c r="E30" i="5"/>
  <c r="E30" i="6" s="1"/>
  <c r="G30" i="13"/>
  <c r="H30" i="13" s="1"/>
  <c r="I30" i="13" s="1"/>
  <c r="J30" i="13" s="1"/>
  <c r="K30" i="13" s="1"/>
  <c r="L30" i="13" s="1"/>
  <c r="M30" i="13" s="1"/>
  <c r="N30" i="13" s="1"/>
  <c r="O30" i="13" s="1"/>
  <c r="P30" i="13" s="1"/>
  <c r="Q30" i="13" s="1"/>
  <c r="R30" i="13" s="1"/>
  <c r="B29" i="13"/>
  <c r="B25" i="10"/>
  <c r="B22" i="10" s="1"/>
  <c r="B18" i="20" l="1"/>
  <c r="B21" i="20" s="1"/>
  <c r="B14" i="18" s="1"/>
  <c r="B25" i="18" s="1"/>
  <c r="B5" i="21" s="1"/>
  <c r="E13" i="14"/>
  <c r="H13" i="14"/>
  <c r="E17" i="14"/>
  <c r="G17" i="14"/>
  <c r="L17" i="14"/>
  <c r="P17" i="14"/>
  <c r="J17" i="14"/>
  <c r="M17" i="14"/>
  <c r="I17" i="14"/>
  <c r="F17" i="14"/>
  <c r="N17" i="14"/>
  <c r="H17" i="14"/>
  <c r="K17" i="14"/>
  <c r="O17" i="14"/>
  <c r="H29" i="13"/>
  <c r="G23" i="14" s="1"/>
  <c r="F22" i="22" s="1"/>
  <c r="F24" i="22" s="1"/>
  <c r="G29" i="13"/>
  <c r="F23" i="14" s="1"/>
  <c r="E22" i="22" s="1"/>
  <c r="E24" i="22" s="1"/>
  <c r="E29" i="13"/>
  <c r="D23" i="14" s="1"/>
  <c r="C22" i="22" s="1"/>
  <c r="C24" i="22" s="1"/>
  <c r="H36" i="13"/>
  <c r="F25" i="14"/>
  <c r="D13" i="14"/>
  <c r="F13" i="14"/>
  <c r="H27" i="13"/>
  <c r="F22" i="14"/>
  <c r="B35" i="1"/>
  <c r="M22" i="5"/>
  <c r="M22" i="6" s="1"/>
  <c r="J22" i="5"/>
  <c r="J22" i="6" s="1"/>
  <c r="C22" i="5"/>
  <c r="C22" i="6" s="1"/>
  <c r="C21" i="8" s="1"/>
  <c r="N22" i="5"/>
  <c r="N22" i="6" s="1"/>
  <c r="F22" i="5"/>
  <c r="F22" i="6" s="1"/>
  <c r="L22" i="5"/>
  <c r="L22" i="6" s="1"/>
  <c r="K22" i="5"/>
  <c r="K22" i="6" s="1"/>
  <c r="G22" i="5"/>
  <c r="G22" i="6" s="1"/>
  <c r="O22" i="5"/>
  <c r="O22" i="6" s="1"/>
  <c r="Q22" i="5"/>
  <c r="Q22" i="6" s="1"/>
  <c r="D22" i="5"/>
  <c r="D22" i="6" s="1"/>
  <c r="D21" i="8" s="1"/>
  <c r="I22" i="5"/>
  <c r="I22" i="6" s="1"/>
  <c r="E22" i="5"/>
  <c r="E22" i="6" s="1"/>
  <c r="E21" i="8" s="1"/>
  <c r="H22" i="5"/>
  <c r="H22" i="6" s="1"/>
  <c r="P22" i="5"/>
  <c r="P22" i="6" s="1"/>
  <c r="F28" i="9"/>
  <c r="E23" i="8"/>
  <c r="F27" i="9"/>
  <c r="F30" i="9"/>
  <c r="F21" i="9"/>
  <c r="F19" i="9"/>
  <c r="E16" i="8"/>
  <c r="F18" i="9"/>
  <c r="F9" i="9"/>
  <c r="E8" i="8"/>
  <c r="F12" i="9"/>
  <c r="E9" i="8"/>
  <c r="F10" i="9"/>
  <c r="E10" i="8"/>
  <c r="F13" i="13"/>
  <c r="D12" i="14"/>
  <c r="F6" i="13"/>
  <c r="E7" i="14" s="1"/>
  <c r="G27" i="5"/>
  <c r="G28" i="6" s="1"/>
  <c r="M27" i="5"/>
  <c r="M28" i="6" s="1"/>
  <c r="I27" i="5"/>
  <c r="I28" i="6" s="1"/>
  <c r="L27" i="5"/>
  <c r="L28" i="6" s="1"/>
  <c r="O27" i="5"/>
  <c r="O28" i="6" s="1"/>
  <c r="H27" i="5"/>
  <c r="H28" i="6" s="1"/>
  <c r="P27" i="5"/>
  <c r="P28" i="6" s="1"/>
  <c r="K27" i="5"/>
  <c r="K28" i="6" s="1"/>
  <c r="F27" i="5"/>
  <c r="F28" i="6" s="1"/>
  <c r="Q27" i="5"/>
  <c r="Q28" i="6" s="1"/>
  <c r="N27" i="5"/>
  <c r="N28" i="6" s="1"/>
  <c r="J27" i="5"/>
  <c r="J28" i="6" s="1"/>
  <c r="C27" i="5"/>
  <c r="C28" i="6" s="1"/>
  <c r="C26" i="8" s="1"/>
  <c r="E27" i="5"/>
  <c r="E28" i="6" s="1"/>
  <c r="G13" i="14"/>
  <c r="K15" i="13"/>
  <c r="I13" i="14"/>
  <c r="E33" i="9"/>
  <c r="D26" i="8"/>
  <c r="E29" i="8"/>
  <c r="E32" i="5"/>
  <c r="K30" i="5"/>
  <c r="K30" i="6" s="1"/>
  <c r="L30" i="5"/>
  <c r="L30" i="6" s="1"/>
  <c r="P30" i="5"/>
  <c r="P30" i="6" s="1"/>
  <c r="O30" i="5"/>
  <c r="O30" i="6" s="1"/>
  <c r="N30" i="5"/>
  <c r="N30" i="6" s="1"/>
  <c r="M30" i="5"/>
  <c r="M30" i="6" s="1"/>
  <c r="J30" i="5"/>
  <c r="J30" i="6" s="1"/>
  <c r="C26" i="14"/>
  <c r="C29" i="14" s="1"/>
  <c r="G36" i="9"/>
  <c r="F29" i="8"/>
  <c r="D26" i="14"/>
  <c r="I29" i="13"/>
  <c r="H23" i="14" s="1"/>
  <c r="G22" i="22" s="1"/>
  <c r="G24" i="22" s="1"/>
  <c r="J29" i="13"/>
  <c r="I23" i="14" s="1"/>
  <c r="H22" i="22" s="1"/>
  <c r="H24" i="22" s="1"/>
  <c r="H30" i="22" s="1"/>
  <c r="B15" i="22" l="1"/>
  <c r="B25" i="24"/>
  <c r="B6" i="21"/>
  <c r="D29" i="14"/>
  <c r="I36" i="13"/>
  <c r="G25" i="14"/>
  <c r="I27" i="13"/>
  <c r="G22" i="14"/>
  <c r="O23" i="5"/>
  <c r="O23" i="6" s="1"/>
  <c r="P23" i="5"/>
  <c r="P23" i="6" s="1"/>
  <c r="D23" i="5"/>
  <c r="N23" i="5"/>
  <c r="N23" i="6" s="1"/>
  <c r="J23" i="5"/>
  <c r="J23" i="6" s="1"/>
  <c r="M23" i="5"/>
  <c r="M23" i="6" s="1"/>
  <c r="C23" i="5"/>
  <c r="K23" i="5"/>
  <c r="K23" i="6" s="1"/>
  <c r="Q23" i="5"/>
  <c r="Q23" i="6" s="1"/>
  <c r="I23" i="5"/>
  <c r="I23" i="6" s="1"/>
  <c r="G23" i="5"/>
  <c r="G23" i="6" s="1"/>
  <c r="L23" i="5"/>
  <c r="L23" i="6" s="1"/>
  <c r="H23" i="5"/>
  <c r="H23" i="6" s="1"/>
  <c r="F23" i="5"/>
  <c r="F23" i="6" s="1"/>
  <c r="E23" i="5"/>
  <c r="G30" i="9"/>
  <c r="G27" i="9"/>
  <c r="F21" i="8"/>
  <c r="G28" i="9"/>
  <c r="F23" i="8"/>
  <c r="G19" i="9"/>
  <c r="F16" i="8"/>
  <c r="G21" i="9"/>
  <c r="G18" i="9"/>
  <c r="E7" i="8"/>
  <c r="G9" i="9"/>
  <c r="F8" i="8"/>
  <c r="G10" i="9"/>
  <c r="F10" i="8"/>
  <c r="G12" i="9"/>
  <c r="F9" i="8"/>
  <c r="G13" i="13"/>
  <c r="E12" i="14"/>
  <c r="E29" i="14" s="1"/>
  <c r="G6" i="13"/>
  <c r="F7" i="14" s="1"/>
  <c r="B9" i="16"/>
  <c r="B11" i="22" s="1"/>
  <c r="L15" i="13"/>
  <c r="J13" i="14"/>
  <c r="C9" i="16"/>
  <c r="F33" i="9"/>
  <c r="E26" i="8"/>
  <c r="E26" i="14"/>
  <c r="F32" i="5"/>
  <c r="F26" i="14"/>
  <c r="H36" i="9"/>
  <c r="G29" i="8"/>
  <c r="K29" i="13"/>
  <c r="J23" i="14" s="1"/>
  <c r="I22" i="22" s="1"/>
  <c r="I24" i="22" s="1"/>
  <c r="I30" i="22" s="1"/>
  <c r="L29" i="13"/>
  <c r="K23" i="14" s="1"/>
  <c r="J22" i="22" s="1"/>
  <c r="J24" i="22" s="1"/>
  <c r="J30" i="22" s="1"/>
  <c r="J36" i="13" l="1"/>
  <c r="H25" i="14"/>
  <c r="J27" i="13"/>
  <c r="H22" i="14"/>
  <c r="F22" i="8"/>
  <c r="F20" i="8" s="1"/>
  <c r="C23" i="6"/>
  <c r="C22" i="8"/>
  <c r="C20" i="8" s="1"/>
  <c r="E23" i="6"/>
  <c r="E22" i="8"/>
  <c r="E20" i="8" s="1"/>
  <c r="D23" i="6"/>
  <c r="D22" i="8"/>
  <c r="D20" i="8" s="1"/>
  <c r="H30" i="9"/>
  <c r="G22" i="8"/>
  <c r="H27" i="9"/>
  <c r="G21" i="8"/>
  <c r="H28" i="9"/>
  <c r="G23" i="8"/>
  <c r="H18" i="9"/>
  <c r="H19" i="9"/>
  <c r="G16" i="8"/>
  <c r="H21" i="9"/>
  <c r="H12" i="9"/>
  <c r="G9" i="8"/>
  <c r="H10" i="9"/>
  <c r="G10" i="8"/>
  <c r="F7" i="8"/>
  <c r="H9" i="9"/>
  <c r="G8" i="8"/>
  <c r="H13" i="13"/>
  <c r="F12" i="14"/>
  <c r="H6" i="13"/>
  <c r="G7" i="14" s="1"/>
  <c r="D9" i="16"/>
  <c r="D11" i="22" s="1"/>
  <c r="G32" i="5"/>
  <c r="C11" i="22"/>
  <c r="M15" i="13"/>
  <c r="K13" i="14"/>
  <c r="C14" i="24"/>
  <c r="G33" i="9"/>
  <c r="F26" i="8"/>
  <c r="G26" i="14"/>
  <c r="I36" i="9"/>
  <c r="H29" i="8"/>
  <c r="N29" i="13"/>
  <c r="M23" i="14" s="1"/>
  <c r="L22" i="22" s="1"/>
  <c r="L24" i="22" s="1"/>
  <c r="L30" i="22" s="1"/>
  <c r="M29" i="13"/>
  <c r="L23" i="14" s="1"/>
  <c r="K22" i="22" s="1"/>
  <c r="K24" i="22" s="1"/>
  <c r="K30" i="22" s="1"/>
  <c r="F29" i="14" l="1"/>
  <c r="E9" i="16" s="1"/>
  <c r="E11" i="22" s="1"/>
  <c r="F14" i="24" s="1"/>
  <c r="K36" i="13"/>
  <c r="I25" i="14"/>
  <c r="K27" i="13"/>
  <c r="I22" i="14"/>
  <c r="I30" i="9"/>
  <c r="H22" i="8"/>
  <c r="G20" i="8"/>
  <c r="I28" i="9"/>
  <c r="H23" i="8"/>
  <c r="I27" i="9"/>
  <c r="H21" i="8"/>
  <c r="I21" i="9"/>
  <c r="I19" i="9"/>
  <c r="H16" i="8"/>
  <c r="I18" i="9"/>
  <c r="I12" i="9"/>
  <c r="H9" i="8"/>
  <c r="G7" i="8"/>
  <c r="I9" i="9"/>
  <c r="H8" i="8"/>
  <c r="I10" i="9"/>
  <c r="H10" i="8"/>
  <c r="I13" i="13"/>
  <c r="G12" i="14"/>
  <c r="I6" i="13"/>
  <c r="H7" i="14" s="1"/>
  <c r="E14" i="24"/>
  <c r="H32" i="5"/>
  <c r="I32" i="5" s="1"/>
  <c r="D14" i="24"/>
  <c r="N15" i="13"/>
  <c r="L13" i="14"/>
  <c r="H33" i="9"/>
  <c r="G26" i="8"/>
  <c r="J36" i="9"/>
  <c r="I29" i="8"/>
  <c r="H26" i="14"/>
  <c r="Q29" i="13"/>
  <c r="P23" i="14" s="1"/>
  <c r="O22" i="22" s="1"/>
  <c r="O24" i="22" s="1"/>
  <c r="O30" i="22" s="1"/>
  <c r="O29" i="13"/>
  <c r="N23" i="14" s="1"/>
  <c r="M22" i="22" s="1"/>
  <c r="M24" i="22" s="1"/>
  <c r="M30" i="22" s="1"/>
  <c r="R29" i="13"/>
  <c r="Q23" i="14" s="1"/>
  <c r="P22" i="22" s="1"/>
  <c r="P24" i="22" s="1"/>
  <c r="P30" i="22" s="1"/>
  <c r="P29" i="13"/>
  <c r="O23" i="14" s="1"/>
  <c r="N22" i="22" s="1"/>
  <c r="N24" i="22" s="1"/>
  <c r="N30" i="22" s="1"/>
  <c r="G29" i="14" l="1"/>
  <c r="F9" i="16" s="1"/>
  <c r="F11" i="22" s="1"/>
  <c r="G14" i="24" s="1"/>
  <c r="L36" i="13"/>
  <c r="J25" i="14"/>
  <c r="L27" i="13"/>
  <c r="J22" i="14"/>
  <c r="J30" i="9"/>
  <c r="I22" i="8"/>
  <c r="J28" i="9"/>
  <c r="I23" i="8"/>
  <c r="H20" i="8"/>
  <c r="J27" i="9"/>
  <c r="I21" i="8"/>
  <c r="J18" i="9"/>
  <c r="J19" i="9"/>
  <c r="I16" i="8"/>
  <c r="J21" i="9"/>
  <c r="J12" i="9"/>
  <c r="I9" i="8"/>
  <c r="J10" i="9"/>
  <c r="I10" i="8"/>
  <c r="H7" i="8"/>
  <c r="J9" i="9"/>
  <c r="I8" i="8"/>
  <c r="J13" i="13"/>
  <c r="H12" i="14"/>
  <c r="H29" i="14" s="1"/>
  <c r="J6" i="13"/>
  <c r="I7" i="14" s="1"/>
  <c r="O15" i="13"/>
  <c r="M13" i="14"/>
  <c r="I33" i="9"/>
  <c r="H26" i="8"/>
  <c r="I26" i="14"/>
  <c r="K36" i="9"/>
  <c r="J29" i="8"/>
  <c r="J32" i="5"/>
  <c r="M36" i="13" l="1"/>
  <c r="K25" i="14"/>
  <c r="G9" i="16"/>
  <c r="G11" i="22" s="1"/>
  <c r="H14" i="24" s="1"/>
  <c r="M27" i="13"/>
  <c r="K22" i="14"/>
  <c r="K30" i="9"/>
  <c r="J22" i="8"/>
  <c r="I7" i="8"/>
  <c r="I20" i="8"/>
  <c r="K28" i="9"/>
  <c r="J23" i="8"/>
  <c r="K27" i="9"/>
  <c r="J21" i="8"/>
  <c r="K21" i="9"/>
  <c r="K19" i="9"/>
  <c r="J16" i="8"/>
  <c r="K18" i="9"/>
  <c r="K9" i="9"/>
  <c r="J8" i="8"/>
  <c r="K10" i="9"/>
  <c r="J10" i="8"/>
  <c r="K12" i="9"/>
  <c r="J9" i="8"/>
  <c r="K13" i="13"/>
  <c r="I12" i="14"/>
  <c r="K6" i="13"/>
  <c r="J7" i="14" s="1"/>
  <c r="P15" i="13"/>
  <c r="N13" i="14"/>
  <c r="J33" i="9"/>
  <c r="I26" i="8"/>
  <c r="J26" i="14"/>
  <c r="L36" i="9"/>
  <c r="K29" i="8"/>
  <c r="K32" i="5"/>
  <c r="J29" i="14" l="1"/>
  <c r="I29" i="14"/>
  <c r="H9" i="16" s="1"/>
  <c r="H11" i="22" s="1"/>
  <c r="I14" i="24" s="1"/>
  <c r="N36" i="13"/>
  <c r="L25" i="14"/>
  <c r="N27" i="13"/>
  <c r="L22" i="14"/>
  <c r="L30" i="9"/>
  <c r="K22" i="8"/>
  <c r="J20" i="8"/>
  <c r="L27" i="9"/>
  <c r="K21" i="8"/>
  <c r="L28" i="9"/>
  <c r="K23" i="8"/>
  <c r="L18" i="9"/>
  <c r="L21" i="9"/>
  <c r="L19" i="9"/>
  <c r="K16" i="8"/>
  <c r="L10" i="9"/>
  <c r="K10" i="8"/>
  <c r="L9" i="9"/>
  <c r="K8" i="8"/>
  <c r="J7" i="8"/>
  <c r="L12" i="9"/>
  <c r="K9" i="8"/>
  <c r="L13" i="13"/>
  <c r="J12" i="14"/>
  <c r="L6" i="13"/>
  <c r="K7" i="14" s="1"/>
  <c r="Q15" i="13"/>
  <c r="O13" i="14"/>
  <c r="K33" i="9"/>
  <c r="J26" i="8"/>
  <c r="M36" i="9"/>
  <c r="L29" i="8"/>
  <c r="K26" i="14"/>
  <c r="L32" i="5"/>
  <c r="I9" i="16" l="1"/>
  <c r="I11" i="22" s="1"/>
  <c r="J14" i="24" s="1"/>
  <c r="O36" i="13"/>
  <c r="M25" i="14"/>
  <c r="O27" i="13"/>
  <c r="M22" i="14"/>
  <c r="M30" i="9"/>
  <c r="L22" i="8"/>
  <c r="M28" i="9"/>
  <c r="L23" i="8"/>
  <c r="K20" i="8"/>
  <c r="M27" i="9"/>
  <c r="L21" i="8"/>
  <c r="M21" i="9"/>
  <c r="M18" i="9"/>
  <c r="M19" i="9"/>
  <c r="L16" i="8"/>
  <c r="M12" i="9"/>
  <c r="L9" i="8"/>
  <c r="M10" i="9"/>
  <c r="L10" i="8"/>
  <c r="K7" i="8"/>
  <c r="M9" i="9"/>
  <c r="L8" i="8"/>
  <c r="M13" i="13"/>
  <c r="K12" i="14"/>
  <c r="K29" i="14" s="1"/>
  <c r="M6" i="13"/>
  <c r="L7" i="14" s="1"/>
  <c r="R15" i="13"/>
  <c r="Q13" i="14" s="1"/>
  <c r="P13" i="14"/>
  <c r="L33" i="9"/>
  <c r="K26" i="8"/>
  <c r="L26" i="14"/>
  <c r="N36" i="9"/>
  <c r="M29" i="8"/>
  <c r="M32" i="5"/>
  <c r="P36" i="13" l="1"/>
  <c r="N25" i="14"/>
  <c r="P27" i="13"/>
  <c r="N22" i="14"/>
  <c r="N30" i="9"/>
  <c r="M22" i="8"/>
  <c r="L7" i="8"/>
  <c r="N28" i="9"/>
  <c r="M23" i="8"/>
  <c r="N27" i="9"/>
  <c r="M21" i="8"/>
  <c r="L20" i="8"/>
  <c r="N21" i="9"/>
  <c r="N19" i="9"/>
  <c r="M16" i="8"/>
  <c r="N18" i="9"/>
  <c r="N10" i="9"/>
  <c r="M10" i="8"/>
  <c r="N12" i="9"/>
  <c r="M9" i="8"/>
  <c r="N9" i="9"/>
  <c r="M8" i="8"/>
  <c r="J9" i="16"/>
  <c r="J11" i="22" s="1"/>
  <c r="K14" i="24" s="1"/>
  <c r="N13" i="13"/>
  <c r="L12" i="14"/>
  <c r="L29" i="14" s="1"/>
  <c r="N6" i="13"/>
  <c r="M7" i="14" s="1"/>
  <c r="M33" i="9"/>
  <c r="L26" i="8"/>
  <c r="O36" i="9"/>
  <c r="N29" i="8"/>
  <c r="M26" i="14"/>
  <c r="N32" i="5"/>
  <c r="Q36" i="13" l="1"/>
  <c r="O25" i="14"/>
  <c r="Q27" i="13"/>
  <c r="O22" i="14"/>
  <c r="O30" i="9"/>
  <c r="N22" i="8"/>
  <c r="M20" i="8"/>
  <c r="O27" i="9"/>
  <c r="N21" i="8"/>
  <c r="O28" i="9"/>
  <c r="N23" i="8"/>
  <c r="O19" i="9"/>
  <c r="N16" i="8"/>
  <c r="O18" i="9"/>
  <c r="O21" i="9"/>
  <c r="O10" i="9"/>
  <c r="N10" i="8"/>
  <c r="O9" i="9"/>
  <c r="N8" i="8"/>
  <c r="O12" i="9"/>
  <c r="N9" i="8"/>
  <c r="M7" i="8"/>
  <c r="K9" i="16"/>
  <c r="K11" i="22" s="1"/>
  <c r="L14" i="24" s="1"/>
  <c r="O13" i="13"/>
  <c r="M12" i="14"/>
  <c r="M29" i="14" s="1"/>
  <c r="O6" i="13"/>
  <c r="N7" i="14" s="1"/>
  <c r="N33" i="9"/>
  <c r="M26" i="8"/>
  <c r="N26" i="14"/>
  <c r="P36" i="9"/>
  <c r="O29" i="8"/>
  <c r="O32" i="5"/>
  <c r="R36" i="13" l="1"/>
  <c r="Q25" i="14" s="1"/>
  <c r="P25" i="14"/>
  <c r="R27" i="13"/>
  <c r="Q22" i="14" s="1"/>
  <c r="P22" i="14"/>
  <c r="P30" i="9"/>
  <c r="O22" i="8"/>
  <c r="P28" i="9"/>
  <c r="O23" i="8"/>
  <c r="N20" i="8"/>
  <c r="P27" i="9"/>
  <c r="O21" i="8"/>
  <c r="P18" i="9"/>
  <c r="P21" i="9"/>
  <c r="P19" i="9"/>
  <c r="O16" i="8"/>
  <c r="N7" i="8"/>
  <c r="P9" i="9"/>
  <c r="O8" i="8"/>
  <c r="P12" i="9"/>
  <c r="O9" i="8"/>
  <c r="P10" i="9"/>
  <c r="O10" i="8"/>
  <c r="L9" i="16"/>
  <c r="L11" i="22" s="1"/>
  <c r="M14" i="24" s="1"/>
  <c r="P13" i="13"/>
  <c r="N12" i="14"/>
  <c r="N29" i="14" s="1"/>
  <c r="P6" i="13"/>
  <c r="O7" i="14" s="1"/>
  <c r="O33" i="9"/>
  <c r="N26" i="8"/>
  <c r="O26" i="14"/>
  <c r="Q36" i="9"/>
  <c r="Q29" i="8" s="1"/>
  <c r="P29" i="8"/>
  <c r="P32" i="5"/>
  <c r="Q30" i="9" l="1"/>
  <c r="Q22" i="8" s="1"/>
  <c r="P22" i="8"/>
  <c r="O7" i="8"/>
  <c r="O20" i="8"/>
  <c r="Q27" i="9"/>
  <c r="Q21" i="8" s="1"/>
  <c r="P21" i="8"/>
  <c r="Q28" i="9"/>
  <c r="Q23" i="8" s="1"/>
  <c r="P23" i="8"/>
  <c r="Q21" i="9"/>
  <c r="Q18" i="9"/>
  <c r="Q19" i="9"/>
  <c r="Q16" i="8" s="1"/>
  <c r="P16" i="8"/>
  <c r="Q10" i="9"/>
  <c r="Q10" i="8" s="1"/>
  <c r="P10" i="8"/>
  <c r="Q12" i="9"/>
  <c r="Q9" i="8" s="1"/>
  <c r="P9" i="8"/>
  <c r="Q9" i="9"/>
  <c r="Q8" i="8" s="1"/>
  <c r="P8" i="8"/>
  <c r="M9" i="16"/>
  <c r="M11" i="22" s="1"/>
  <c r="N14" i="24" s="1"/>
  <c r="Q13" i="13"/>
  <c r="O12" i="14"/>
  <c r="Q6" i="13"/>
  <c r="P7" i="14" s="1"/>
  <c r="P33" i="9"/>
  <c r="O26" i="8"/>
  <c r="Q26" i="14"/>
  <c r="P26" i="14"/>
  <c r="Q32" i="5"/>
  <c r="O29" i="14" l="1"/>
  <c r="N9" i="16" s="1"/>
  <c r="N11" i="22" s="1"/>
  <c r="O14" i="24" s="1"/>
  <c r="P7" i="8"/>
  <c r="P20" i="8"/>
  <c r="Q20" i="8"/>
  <c r="Q7" i="8"/>
  <c r="R13" i="13"/>
  <c r="Q12" i="14" s="1"/>
  <c r="P12" i="14"/>
  <c r="R6" i="13"/>
  <c r="Q33" i="9"/>
  <c r="Q26" i="8" s="1"/>
  <c r="P26" i="8"/>
  <c r="P29" i="14" l="1"/>
  <c r="O9" i="16" s="1"/>
  <c r="O11" i="22" s="1"/>
  <c r="P14" i="24" s="1"/>
  <c r="Q7" i="14"/>
  <c r="C20" i="24"/>
  <c r="B7" i="21"/>
  <c r="C7" i="23"/>
  <c r="Q29" i="14" l="1"/>
  <c r="P9" i="16" s="1"/>
  <c r="C19" i="24"/>
  <c r="B33" i="22"/>
  <c r="C33" i="22" s="1"/>
  <c r="D33" i="22" s="1"/>
  <c r="E33" i="22" s="1"/>
  <c r="F33" i="22" s="1"/>
  <c r="G33" i="22" s="1"/>
  <c r="H33" i="22" s="1"/>
  <c r="I33" i="22" s="1"/>
  <c r="J33" i="22" s="1"/>
  <c r="K33" i="22" s="1"/>
  <c r="L33" i="22" s="1"/>
  <c r="M33" i="22" s="1"/>
  <c r="N33" i="22" s="1"/>
  <c r="O33" i="22" s="1"/>
  <c r="P33" i="22" s="1"/>
  <c r="C12" i="23"/>
  <c r="D10" i="23"/>
  <c r="C8" i="23"/>
  <c r="C11" i="23" s="1"/>
  <c r="B8" i="21"/>
  <c r="B16" i="22"/>
  <c r="C17" i="16" s="1"/>
  <c r="P11" i="22" l="1"/>
  <c r="Q14" i="24" s="1"/>
  <c r="C13" i="23"/>
  <c r="C21" i="24"/>
  <c r="B27" i="22"/>
  <c r="E10" i="23"/>
  <c r="F10" i="23" s="1"/>
  <c r="G10" i="23" s="1"/>
  <c r="H10" i="23" s="1"/>
  <c r="D21" i="24"/>
  <c r="B23" i="16"/>
  <c r="D9" i="24"/>
  <c r="D7" i="23"/>
  <c r="D8" i="23" l="1"/>
  <c r="D11" i="23" s="1"/>
  <c r="B28" i="22"/>
  <c r="B30" i="22" s="1"/>
  <c r="C15" i="22"/>
  <c r="C16" i="22" s="1"/>
  <c r="D12" i="23"/>
  <c r="C27" i="22" s="1"/>
  <c r="C23" i="16" l="1"/>
  <c r="D13" i="23"/>
  <c r="C28" i="22"/>
  <c r="C30" i="22" s="1"/>
  <c r="D17" i="16"/>
  <c r="E7" i="23"/>
  <c r="E8" i="23" l="1"/>
  <c r="E11" i="23" s="1"/>
  <c r="E21" i="24"/>
  <c r="E12" i="23"/>
  <c r="D27" i="22" s="1"/>
  <c r="E9" i="24"/>
  <c r="D15" i="22"/>
  <c r="E13" i="23" l="1"/>
  <c r="D23" i="16"/>
  <c r="D28" i="22"/>
  <c r="D30" i="22" s="1"/>
  <c r="F7" i="23"/>
  <c r="D16" i="22"/>
  <c r="E17" i="16" s="1"/>
  <c r="F8" i="23" l="1"/>
  <c r="F11" i="23" s="1"/>
  <c r="F21" i="24"/>
  <c r="F12" i="23"/>
  <c r="E27" i="22" s="1"/>
  <c r="E28" i="22" s="1"/>
  <c r="E30" i="22" s="1"/>
  <c r="E15" i="22"/>
  <c r="E16" i="22" s="1"/>
  <c r="F17" i="16" s="1"/>
  <c r="F9" i="24"/>
  <c r="F13" i="23" l="1"/>
  <c r="E23" i="16"/>
  <c r="G7" i="23"/>
  <c r="F15" i="22"/>
  <c r="F16" i="22" s="1"/>
  <c r="G17" i="16" s="1"/>
  <c r="G9" i="24"/>
  <c r="G8" i="23" l="1"/>
  <c r="G11" i="23" s="1"/>
  <c r="G21" i="24"/>
  <c r="G13" i="23" l="1"/>
  <c r="F23" i="16"/>
  <c r="G12" i="23"/>
  <c r="H9" i="24"/>
  <c r="G15" i="22"/>
  <c r="H7" i="23" l="1"/>
  <c r="F27" i="22"/>
  <c r="F28" i="22" s="1"/>
  <c r="F30" i="22" s="1"/>
  <c r="G16" i="22"/>
  <c r="H17" i="16" s="1"/>
  <c r="H21" i="24" l="1"/>
  <c r="H12" i="23"/>
  <c r="G27" i="22" s="1"/>
  <c r="G28" i="22" s="1"/>
  <c r="G30" i="22" s="1"/>
  <c r="H8" i="23"/>
  <c r="G23" i="16" l="1"/>
  <c r="H11" i="23"/>
  <c r="H13" i="23" s="1"/>
  <c r="I9" i="24"/>
  <c r="H15" i="22"/>
  <c r="H16" i="22" l="1"/>
  <c r="I17" i="16" s="1"/>
  <c r="J9" i="24" l="1"/>
  <c r="I15" i="22"/>
  <c r="I16" i="22" l="1"/>
  <c r="J17" i="16" s="1"/>
  <c r="K9" i="24" l="1"/>
  <c r="J15" i="22"/>
  <c r="J16" i="22" l="1"/>
  <c r="K17" i="16" s="1"/>
  <c r="L9" i="24" l="1"/>
  <c r="K15" i="22"/>
  <c r="K16" i="22" l="1"/>
  <c r="L17" i="16" s="1"/>
  <c r="M9" i="24" l="1"/>
  <c r="L15" i="22"/>
  <c r="L16" i="22" l="1"/>
  <c r="M17" i="16" s="1"/>
  <c r="N9" i="24" l="1"/>
  <c r="M15" i="22"/>
  <c r="M16" i="22" l="1"/>
  <c r="N17" i="16" s="1"/>
  <c r="O9" i="24" l="1"/>
  <c r="N15" i="22"/>
  <c r="N16" i="22" l="1"/>
  <c r="O17" i="16" s="1"/>
  <c r="P9" i="24" l="1"/>
  <c r="O15" i="22"/>
  <c r="O16" i="22" l="1"/>
  <c r="P17" i="16" s="1"/>
  <c r="Q9" i="24" l="1"/>
  <c r="P15" i="22"/>
  <c r="P16" i="22" s="1"/>
  <c r="N16" i="5" l="1"/>
  <c r="N17" i="6" s="1"/>
  <c r="N15" i="8" s="1"/>
  <c r="G16" i="5"/>
  <c r="G17" i="6" s="1"/>
  <c r="G15" i="8" s="1"/>
  <c r="G13" i="8" s="1"/>
  <c r="H16" i="5"/>
  <c r="H17" i="6" s="1"/>
  <c r="H15" i="8" s="1"/>
  <c r="L15" i="5"/>
  <c r="L16" i="6"/>
  <c r="L14" i="8" s="1"/>
  <c r="C32" i="29"/>
  <c r="C38" i="8" s="1"/>
  <c r="D32" i="29"/>
  <c r="D38" i="8" s="1"/>
  <c r="C14" i="5"/>
  <c r="E14" i="5"/>
  <c r="N14" i="5"/>
  <c r="I14" i="5"/>
  <c r="Q14" i="5"/>
  <c r="H14" i="5"/>
  <c r="J14" i="5"/>
  <c r="M14" i="5"/>
  <c r="F14" i="5"/>
  <c r="G14" i="5"/>
  <c r="D14" i="5"/>
  <c r="P14" i="5"/>
  <c r="K14" i="5"/>
  <c r="L14" i="5"/>
  <c r="O14" i="5"/>
  <c r="P15" i="5"/>
  <c r="P16" i="6"/>
  <c r="P14" i="8"/>
  <c r="D15" i="5"/>
  <c r="D16" i="6" s="1"/>
  <c r="D14" i="8" s="1"/>
  <c r="Q15" i="5"/>
  <c r="Q16" i="6"/>
  <c r="Q14" i="8"/>
  <c r="H15" i="5"/>
  <c r="H16" i="6" s="1"/>
  <c r="H14" i="8" s="1"/>
  <c r="H13" i="8" s="1"/>
  <c r="E15" i="5"/>
  <c r="E16" i="6"/>
  <c r="E14" i="8"/>
  <c r="I15" i="5"/>
  <c r="I16" i="6"/>
  <c r="I14" i="8"/>
  <c r="M15" i="5"/>
  <c r="M16" i="6"/>
  <c r="M14" i="8"/>
  <c r="B24" i="1"/>
  <c r="G15" i="5"/>
  <c r="G16" i="6"/>
  <c r="G14" i="8"/>
  <c r="F15" i="5"/>
  <c r="F16" i="6"/>
  <c r="F14" i="8"/>
  <c r="B20" i="1"/>
  <c r="B23" i="1"/>
  <c r="J15" i="5" s="1"/>
  <c r="J16" i="6" s="1"/>
  <c r="J14" i="8" s="1"/>
  <c r="K15" i="5"/>
  <c r="K16" i="6"/>
  <c r="K14" i="8"/>
  <c r="E32" i="29" l="1"/>
  <c r="Q13" i="8"/>
  <c r="K13" i="8"/>
  <c r="F13" i="8"/>
  <c r="C16" i="5"/>
  <c r="C17" i="6" s="1"/>
  <c r="C15" i="8" s="1"/>
  <c r="L16" i="5"/>
  <c r="L17" i="6" s="1"/>
  <c r="L15" i="8" s="1"/>
  <c r="L13" i="8" s="1"/>
  <c r="D16" i="5"/>
  <c r="D17" i="6" s="1"/>
  <c r="D15" i="8" s="1"/>
  <c r="D13" i="8" s="1"/>
  <c r="D40" i="8" s="1"/>
  <c r="C8" i="16" s="1"/>
  <c r="E16" i="5"/>
  <c r="E17" i="6" s="1"/>
  <c r="E15" i="8" s="1"/>
  <c r="E13" i="8" s="1"/>
  <c r="O16" i="5"/>
  <c r="O17" i="6" s="1"/>
  <c r="O15" i="8" s="1"/>
  <c r="Q16" i="5"/>
  <c r="Q17" i="6" s="1"/>
  <c r="Q15" i="8" s="1"/>
  <c r="P16" i="5"/>
  <c r="P17" i="6" s="1"/>
  <c r="P15" i="8" s="1"/>
  <c r="P13" i="8" s="1"/>
  <c r="K16" i="5"/>
  <c r="K17" i="6" s="1"/>
  <c r="K15" i="8" s="1"/>
  <c r="J16" i="5"/>
  <c r="J17" i="6" s="1"/>
  <c r="J15" i="8" s="1"/>
  <c r="J13" i="8" s="1"/>
  <c r="F16" i="5"/>
  <c r="F17" i="6" s="1"/>
  <c r="F15" i="8" s="1"/>
  <c r="I16" i="5"/>
  <c r="I17" i="6" s="1"/>
  <c r="I15" i="8" s="1"/>
  <c r="I13" i="8" s="1"/>
  <c r="M16" i="5"/>
  <c r="M17" i="6" s="1"/>
  <c r="M15" i="8" s="1"/>
  <c r="M13" i="8" s="1"/>
  <c r="O15" i="5"/>
  <c r="O16" i="6" s="1"/>
  <c r="O14" i="8" s="1"/>
  <c r="C15" i="5"/>
  <c r="C16" i="6" s="1"/>
  <c r="C14" i="8" s="1"/>
  <c r="C13" i="8" s="1"/>
  <c r="C40" i="8" s="1"/>
  <c r="B8" i="16" s="1"/>
  <c r="N15" i="5"/>
  <c r="N16" i="6" s="1"/>
  <c r="N14" i="8" s="1"/>
  <c r="N13" i="8" s="1"/>
  <c r="E38" i="8" l="1"/>
  <c r="E40" i="8" s="1"/>
  <c r="D8" i="16" s="1"/>
  <c r="F32" i="29"/>
  <c r="C16" i="16"/>
  <c r="C13" i="16"/>
  <c r="C15" i="16"/>
  <c r="C14" i="16"/>
  <c r="C10" i="16"/>
  <c r="C7" i="16"/>
  <c r="B16" i="16"/>
  <c r="B14" i="16"/>
  <c r="B13" i="16"/>
  <c r="B15" i="16"/>
  <c r="B10" i="16"/>
  <c r="O13" i="8"/>
  <c r="D15" i="16" l="1"/>
  <c r="D16" i="16"/>
  <c r="D7" i="16"/>
  <c r="D14" i="16"/>
  <c r="D10" i="16"/>
  <c r="D13" i="16"/>
  <c r="F38" i="8"/>
  <c r="F40" i="8" s="1"/>
  <c r="E8" i="16" s="1"/>
  <c r="G32" i="29"/>
  <c r="D34" i="16"/>
  <c r="B19" i="16"/>
  <c r="B21" i="16" s="1"/>
  <c r="C19" i="16"/>
  <c r="C21" i="16" s="1"/>
  <c r="C34" i="16"/>
  <c r="B34" i="16"/>
  <c r="D19" i="16" l="1"/>
  <c r="D21" i="16" s="1"/>
  <c r="D25" i="16" s="1"/>
  <c r="H32" i="29"/>
  <c r="G38" i="8"/>
  <c r="G40" i="8" s="1"/>
  <c r="F8" i="16" s="1"/>
  <c r="E13" i="16"/>
  <c r="E15" i="16"/>
  <c r="E14" i="16"/>
  <c r="E16" i="16"/>
  <c r="E10" i="16"/>
  <c r="E7" i="16"/>
  <c r="B35" i="16"/>
  <c r="B25" i="16"/>
  <c r="B37" i="16"/>
  <c r="C35" i="16"/>
  <c r="C25" i="16"/>
  <c r="C37" i="16"/>
  <c r="D37" i="16" l="1"/>
  <c r="D35" i="16"/>
  <c r="F10" i="16"/>
  <c r="F7" i="16"/>
  <c r="F16" i="16"/>
  <c r="F14" i="16"/>
  <c r="F13" i="16"/>
  <c r="F15" i="16"/>
  <c r="E34" i="16"/>
  <c r="E19" i="16"/>
  <c r="E21" i="16" s="1"/>
  <c r="I32" i="29"/>
  <c r="H38" i="8"/>
  <c r="H40" i="8" s="1"/>
  <c r="G8" i="16" s="1"/>
  <c r="C27" i="16"/>
  <c r="C30" i="16" s="1"/>
  <c r="B27" i="16"/>
  <c r="B30" i="16" s="1"/>
  <c r="D27" i="16"/>
  <c r="D30" i="16" s="1"/>
  <c r="E37" i="16" l="1"/>
  <c r="E25" i="16"/>
  <c r="E27" i="16" s="1"/>
  <c r="E30" i="16" s="1"/>
  <c r="E35" i="16"/>
  <c r="J32" i="29"/>
  <c r="I38" i="8"/>
  <c r="I40" i="8" s="1"/>
  <c r="H8" i="16" s="1"/>
  <c r="G14" i="16"/>
  <c r="G13" i="16"/>
  <c r="G7" i="16"/>
  <c r="G16" i="16"/>
  <c r="G15" i="16"/>
  <c r="G10" i="16"/>
  <c r="F19" i="16"/>
  <c r="F21" i="16" s="1"/>
  <c r="F34" i="16"/>
  <c r="F8" i="24"/>
  <c r="F11" i="24" s="1"/>
  <c r="F23" i="24" s="1"/>
  <c r="D36" i="16"/>
  <c r="E8" i="24"/>
  <c r="E11" i="24" s="1"/>
  <c r="E23" i="24" s="1"/>
  <c r="B36" i="16"/>
  <c r="B34" i="22"/>
  <c r="B35" i="22" s="1"/>
  <c r="B37" i="22" s="1"/>
  <c r="C8" i="24"/>
  <c r="C11" i="24" s="1"/>
  <c r="C23" i="24" s="1"/>
  <c r="C25" i="24" s="1"/>
  <c r="D8" i="24"/>
  <c r="D11" i="24" s="1"/>
  <c r="D23" i="24" s="1"/>
  <c r="C36" i="16"/>
  <c r="E36" i="16" l="1"/>
  <c r="F35" i="16"/>
  <c r="F37" i="16"/>
  <c r="F25" i="16"/>
  <c r="F27" i="16" s="1"/>
  <c r="F30" i="16" s="1"/>
  <c r="G19" i="16"/>
  <c r="H14" i="16"/>
  <c r="H15" i="16"/>
  <c r="H13" i="16"/>
  <c r="H16" i="16"/>
  <c r="H10" i="16"/>
  <c r="H7" i="16"/>
  <c r="G21" i="16"/>
  <c r="G34" i="16"/>
  <c r="K32" i="29"/>
  <c r="J38" i="8"/>
  <c r="J40" i="8" s="1"/>
  <c r="I8" i="16" s="1"/>
  <c r="D24" i="24"/>
  <c r="D25" i="24" s="1"/>
  <c r="B10" i="22"/>
  <c r="B12" i="22" s="1"/>
  <c r="B18" i="22" s="1"/>
  <c r="B39" i="22" s="1"/>
  <c r="C34" i="22"/>
  <c r="H19" i="16" l="1"/>
  <c r="H21" i="16" s="1"/>
  <c r="G8" i="24"/>
  <c r="G11" i="24" s="1"/>
  <c r="G23" i="24" s="1"/>
  <c r="F36" i="16"/>
  <c r="G37" i="16"/>
  <c r="G35" i="16"/>
  <c r="G25" i="16"/>
  <c r="G27" i="16" s="1"/>
  <c r="G30" i="16" s="1"/>
  <c r="H34" i="16"/>
  <c r="I16" i="16"/>
  <c r="I7" i="16"/>
  <c r="I13" i="16"/>
  <c r="I19" i="16" s="1"/>
  <c r="I21" i="16" s="1"/>
  <c r="I15" i="16"/>
  <c r="I10" i="16"/>
  <c r="I34" i="16" s="1"/>
  <c r="I14" i="16"/>
  <c r="K38" i="8"/>
  <c r="K40" i="8" s="1"/>
  <c r="J8" i="16" s="1"/>
  <c r="L32" i="29"/>
  <c r="E24" i="24"/>
  <c r="E25" i="24" s="1"/>
  <c r="C10" i="22"/>
  <c r="C12" i="22" s="1"/>
  <c r="C18" i="22" s="1"/>
  <c r="C35" i="22"/>
  <c r="C37" i="22" s="1"/>
  <c r="D34" i="22"/>
  <c r="C39" i="22" l="1"/>
  <c r="H35" i="16"/>
  <c r="H25" i="16"/>
  <c r="H37" i="16"/>
  <c r="J7" i="16"/>
  <c r="J15" i="16"/>
  <c r="J13" i="16"/>
  <c r="J10" i="16"/>
  <c r="J14" i="16"/>
  <c r="J16" i="16"/>
  <c r="I25" i="16"/>
  <c r="I27" i="16" s="1"/>
  <c r="I30" i="16" s="1"/>
  <c r="I36" i="16" s="1"/>
  <c r="I37" i="16"/>
  <c r="I35" i="16"/>
  <c r="H8" i="24"/>
  <c r="H11" i="24" s="1"/>
  <c r="H23" i="24" s="1"/>
  <c r="G36" i="16"/>
  <c r="L38" i="8"/>
  <c r="L40" i="8" s="1"/>
  <c r="K8" i="16" s="1"/>
  <c r="M32" i="29"/>
  <c r="D35" i="22"/>
  <c r="D37" i="22" s="1"/>
  <c r="E34" i="22"/>
  <c r="F24" i="24"/>
  <c r="F25" i="24" s="1"/>
  <c r="D10" i="22"/>
  <c r="D12" i="22" s="1"/>
  <c r="D18" i="22" s="1"/>
  <c r="J34" i="16" l="1"/>
  <c r="J8" i="24"/>
  <c r="J11" i="24" s="1"/>
  <c r="J23" i="24" s="1"/>
  <c r="H27" i="16"/>
  <c r="H30" i="16" s="1"/>
  <c r="J19" i="16"/>
  <c r="J21" i="16" s="1"/>
  <c r="M38" i="8"/>
  <c r="M40" i="8" s="1"/>
  <c r="L8" i="16" s="1"/>
  <c r="N32" i="29"/>
  <c r="K7" i="16"/>
  <c r="K13" i="16"/>
  <c r="K16" i="16"/>
  <c r="K15" i="16"/>
  <c r="K10" i="16"/>
  <c r="K14" i="16"/>
  <c r="E35" i="22"/>
  <c r="E37" i="22" s="1"/>
  <c r="F34" i="22"/>
  <c r="D39" i="22"/>
  <c r="G24" i="24"/>
  <c r="G25" i="24" s="1"/>
  <c r="E10" i="22"/>
  <c r="E12" i="22" s="1"/>
  <c r="E18" i="22" s="1"/>
  <c r="J37" i="16" l="1"/>
  <c r="J35" i="16"/>
  <c r="J25" i="16"/>
  <c r="J27" i="16" s="1"/>
  <c r="J30" i="16" s="1"/>
  <c r="H36" i="16"/>
  <c r="I8" i="24"/>
  <c r="I11" i="24" s="1"/>
  <c r="I23" i="24" s="1"/>
  <c r="L16" i="16"/>
  <c r="L15" i="16"/>
  <c r="L14" i="16"/>
  <c r="L13" i="16"/>
  <c r="L19" i="16" s="1"/>
  <c r="L10" i="16"/>
  <c r="L7" i="16"/>
  <c r="E39" i="22"/>
  <c r="K34" i="16"/>
  <c r="N38" i="8"/>
  <c r="N40" i="8" s="1"/>
  <c r="M8" i="16" s="1"/>
  <c r="O32" i="29"/>
  <c r="K19" i="16"/>
  <c r="K21" i="16" s="1"/>
  <c r="F35" i="22"/>
  <c r="F37" i="22" s="1"/>
  <c r="G34" i="22"/>
  <c r="F10" i="22"/>
  <c r="F12" i="22" s="1"/>
  <c r="F18" i="22" s="1"/>
  <c r="H24" i="24"/>
  <c r="H25" i="24" s="1"/>
  <c r="K25" i="16" l="1"/>
  <c r="K37" i="16"/>
  <c r="K35" i="16"/>
  <c r="L34" i="16"/>
  <c r="L21" i="16"/>
  <c r="P32" i="29"/>
  <c r="O38" i="8"/>
  <c r="O40" i="8" s="1"/>
  <c r="N8" i="16" s="1"/>
  <c r="M15" i="16"/>
  <c r="M10" i="16"/>
  <c r="M14" i="16"/>
  <c r="M16" i="16"/>
  <c r="M13" i="16"/>
  <c r="M7" i="16"/>
  <c r="K8" i="24"/>
  <c r="K11" i="24" s="1"/>
  <c r="K23" i="24" s="1"/>
  <c r="J36" i="16"/>
  <c r="G35" i="22"/>
  <c r="G37" i="22" s="1"/>
  <c r="H34" i="22"/>
  <c r="F39" i="22"/>
  <c r="G10" i="22"/>
  <c r="G12" i="22" s="1"/>
  <c r="G18" i="22" s="1"/>
  <c r="I24" i="24"/>
  <c r="I25" i="24" s="1"/>
  <c r="M34" i="16" l="1"/>
  <c r="Q32" i="29"/>
  <c r="Q38" i="8" s="1"/>
  <c r="Q40" i="8" s="1"/>
  <c r="P8" i="16" s="1"/>
  <c r="P38" i="8"/>
  <c r="P40" i="8" s="1"/>
  <c r="O8" i="16" s="1"/>
  <c r="N13" i="16"/>
  <c r="N16" i="16"/>
  <c r="N7" i="16"/>
  <c r="N10" i="16"/>
  <c r="N14" i="16"/>
  <c r="N15" i="16"/>
  <c r="M19" i="16"/>
  <c r="M21" i="16" s="1"/>
  <c r="L35" i="16"/>
  <c r="L37" i="16"/>
  <c r="L25" i="16"/>
  <c r="K27" i="16"/>
  <c r="K30" i="16" s="1"/>
  <c r="H10" i="22"/>
  <c r="H12" i="22" s="1"/>
  <c r="H18" i="22" s="1"/>
  <c r="J24" i="24"/>
  <c r="J25" i="24" s="1"/>
  <c r="H35" i="22"/>
  <c r="H37" i="22" s="1"/>
  <c r="I34" i="22"/>
  <c r="G39" i="22"/>
  <c r="H39" i="22" l="1"/>
  <c r="M35" i="16"/>
  <c r="M37" i="16"/>
  <c r="M25" i="16"/>
  <c r="K36" i="16"/>
  <c r="L8" i="24"/>
  <c r="L11" i="24" s="1"/>
  <c r="L23" i="24" s="1"/>
  <c r="N19" i="16"/>
  <c r="N21" i="16" s="1"/>
  <c r="N34" i="16"/>
  <c r="O16" i="16"/>
  <c r="O13" i="16"/>
  <c r="O19" i="16" s="1"/>
  <c r="O7" i="16"/>
  <c r="O10" i="16"/>
  <c r="O34" i="16" s="1"/>
  <c r="O15" i="16"/>
  <c r="O14" i="16"/>
  <c r="P7" i="16"/>
  <c r="P15" i="16"/>
  <c r="P14" i="16"/>
  <c r="P10" i="16"/>
  <c r="P13" i="16"/>
  <c r="P16" i="16"/>
  <c r="L27" i="16"/>
  <c r="L30" i="16" s="1"/>
  <c r="I10" i="22"/>
  <c r="I12" i="22" s="1"/>
  <c r="I18" i="22" s="1"/>
  <c r="K24" i="24"/>
  <c r="K25" i="24" s="1"/>
  <c r="I35" i="22"/>
  <c r="I37" i="22" s="1"/>
  <c r="J34" i="22"/>
  <c r="O21" i="16" l="1"/>
  <c r="O37" i="16" s="1"/>
  <c r="L36" i="16"/>
  <c r="M8" i="24"/>
  <c r="M11" i="24" s="1"/>
  <c r="M23" i="24" s="1"/>
  <c r="P19" i="16"/>
  <c r="P21" i="16" s="1"/>
  <c r="N25" i="16"/>
  <c r="N27" i="16" s="1"/>
  <c r="N30" i="16" s="1"/>
  <c r="N35" i="16"/>
  <c r="N37" i="16"/>
  <c r="P34" i="16"/>
  <c r="M27" i="16"/>
  <c r="M30" i="16" s="1"/>
  <c r="L24" i="24"/>
  <c r="L25" i="24" s="1"/>
  <c r="J10" i="22"/>
  <c r="J12" i="22" s="1"/>
  <c r="J18" i="22" s="1"/>
  <c r="J35" i="22"/>
  <c r="J37" i="22" s="1"/>
  <c r="K34" i="22"/>
  <c r="I39" i="22"/>
  <c r="O25" i="16" l="1"/>
  <c r="O27" i="16" s="1"/>
  <c r="O30" i="16" s="1"/>
  <c r="O35" i="16"/>
  <c r="N8" i="24"/>
  <c r="N11" i="24" s="1"/>
  <c r="N23" i="24" s="1"/>
  <c r="M36" i="16"/>
  <c r="O8" i="24"/>
  <c r="O11" i="24" s="1"/>
  <c r="O23" i="24" s="1"/>
  <c r="N36" i="16"/>
  <c r="P25" i="16"/>
  <c r="P27" i="16" s="1"/>
  <c r="P30" i="16" s="1"/>
  <c r="P37" i="16"/>
  <c r="P35" i="16"/>
  <c r="J39" i="22"/>
  <c r="K35" i="22"/>
  <c r="K37" i="22" s="1"/>
  <c r="L34" i="22"/>
  <c r="K10" i="22"/>
  <c r="K12" i="22" s="1"/>
  <c r="K18" i="22" s="1"/>
  <c r="M24" i="24"/>
  <c r="M25" i="24" s="1"/>
  <c r="P8" i="24" l="1"/>
  <c r="P11" i="24" s="1"/>
  <c r="P23" i="24" s="1"/>
  <c r="O36" i="16"/>
  <c r="P36" i="16"/>
  <c r="Q8" i="24"/>
  <c r="Q11" i="24" s="1"/>
  <c r="Q23" i="24" s="1"/>
  <c r="L35" i="22"/>
  <c r="L37" i="22" s="1"/>
  <c r="M34" i="22"/>
  <c r="L10" i="22"/>
  <c r="L12" i="22" s="1"/>
  <c r="L18" i="22" s="1"/>
  <c r="N24" i="24"/>
  <c r="N25" i="24" s="1"/>
  <c r="K39" i="22"/>
  <c r="M10" i="22" l="1"/>
  <c r="M12" i="22" s="1"/>
  <c r="M18" i="22" s="1"/>
  <c r="O24" i="24"/>
  <c r="O25" i="24" s="1"/>
  <c r="M35" i="22"/>
  <c r="M37" i="22" s="1"/>
  <c r="N34" i="22"/>
  <c r="L39" i="22"/>
  <c r="M39" i="22" l="1"/>
  <c r="N35" i="22"/>
  <c r="N37" i="22" s="1"/>
  <c r="O34" i="22"/>
  <c r="N10" i="22"/>
  <c r="N12" i="22" s="1"/>
  <c r="N18" i="22" s="1"/>
  <c r="P24" i="24"/>
  <c r="P25" i="24" s="1"/>
  <c r="Q24" i="24" l="1"/>
  <c r="Q25" i="24" s="1"/>
  <c r="O10" i="22"/>
  <c r="O12" i="22" s="1"/>
  <c r="O18" i="22" s="1"/>
  <c r="O35" i="22"/>
  <c r="O37" i="22" s="1"/>
  <c r="P34" i="22"/>
  <c r="P35" i="22" s="1"/>
  <c r="P37" i="22" s="1"/>
  <c r="N39" i="22"/>
  <c r="O39" i="22" l="1"/>
  <c r="P10" i="22"/>
  <c r="P12" i="22" s="1"/>
  <c r="P18" i="22" s="1"/>
  <c r="P39" i="22" s="1"/>
  <c r="B27" i="24"/>
</calcChain>
</file>

<file path=xl/sharedStrings.xml><?xml version="1.0" encoding="utf-8"?>
<sst xmlns="http://schemas.openxmlformats.org/spreadsheetml/2006/main" count="559" uniqueCount="245">
  <si>
    <t>Circular Road Parking Plaza</t>
  </si>
  <si>
    <t>Baldia Parking Plaza</t>
  </si>
  <si>
    <t>Commute Facility</t>
  </si>
  <si>
    <t>Parking Fines</t>
  </si>
  <si>
    <t>Parking Capacity</t>
  </si>
  <si>
    <t>Total Area</t>
  </si>
  <si>
    <t>Circulatory Area</t>
  </si>
  <si>
    <t>Available Area</t>
  </si>
  <si>
    <t xml:space="preserve">Total </t>
  </si>
  <si>
    <t>Total Area Available in one floor for Construction of Parking Facility</t>
  </si>
  <si>
    <t>Total Floors</t>
  </si>
  <si>
    <t>Total Parking Area</t>
  </si>
  <si>
    <t>Area occupied by one vehicle</t>
  </si>
  <si>
    <t>Total Parking Capacity</t>
  </si>
  <si>
    <t>Parking Capacity - People's Square (Mutton Market)</t>
  </si>
  <si>
    <t>People's Square - Mutton Market Parking Facility</t>
  </si>
  <si>
    <t>Capacity - Commute Facility</t>
  </si>
  <si>
    <t>People's Square</t>
  </si>
  <si>
    <t>Total Vehicles</t>
  </si>
  <si>
    <t>Seating Capacity Available</t>
  </si>
  <si>
    <t>Total Capacity</t>
  </si>
  <si>
    <t>Total Trips</t>
  </si>
  <si>
    <t>Total available capacity</t>
  </si>
  <si>
    <t>Coverage</t>
  </si>
  <si>
    <t>Total Utilization</t>
  </si>
  <si>
    <t>Years</t>
  </si>
  <si>
    <t>Operational Capacity Driver</t>
  </si>
  <si>
    <t>Operational Capacity - Daily</t>
  </si>
  <si>
    <t>Operational Capacity - Annualized</t>
  </si>
  <si>
    <t>Days</t>
  </si>
  <si>
    <t xml:space="preserve">Parking </t>
  </si>
  <si>
    <t>Revenue - Pricing - PkR (Actual)</t>
  </si>
  <si>
    <t>Revenues</t>
  </si>
  <si>
    <t>Revenue</t>
  </si>
  <si>
    <t>Revenue - Growth Projection</t>
  </si>
  <si>
    <t>Growth</t>
  </si>
  <si>
    <t>Total Annual Revenue</t>
  </si>
  <si>
    <t>HR</t>
  </si>
  <si>
    <t>Utility</t>
  </si>
  <si>
    <t>Repair &amp; Maintenance</t>
  </si>
  <si>
    <t>Drivers</t>
  </si>
  <si>
    <t>POL</t>
  </si>
  <si>
    <t>Insurance</t>
  </si>
  <si>
    <t>Miscellaneous</t>
  </si>
  <si>
    <t>Vehicles</t>
  </si>
  <si>
    <t>Total Daily KMs</t>
  </si>
  <si>
    <t>Cost per Liter</t>
  </si>
  <si>
    <t>Fuel</t>
  </si>
  <si>
    <t>Direct Cost Pricing</t>
  </si>
  <si>
    <t>Estimates</t>
  </si>
  <si>
    <t>Direct Cost</t>
  </si>
  <si>
    <t>Months</t>
  </si>
  <si>
    <t>Total Area Available in one floor for Construction of Shops</t>
  </si>
  <si>
    <t>Total Area for Shops - Leasing</t>
  </si>
  <si>
    <t>One Shop Size</t>
  </si>
  <si>
    <t>Leased Area (Sq. ft.)</t>
  </si>
  <si>
    <t>Insurance/Tracker</t>
  </si>
  <si>
    <t>Profit &amp; Loss Statement - '000</t>
  </si>
  <si>
    <t>Year</t>
  </si>
  <si>
    <t>COGs</t>
  </si>
  <si>
    <t>Gross Profit</t>
  </si>
  <si>
    <t>Operational Expenses</t>
  </si>
  <si>
    <t>Total Operational Expenses</t>
  </si>
  <si>
    <t>Operating Profits / EBIT</t>
  </si>
  <si>
    <t>Interest / Financing Expenses</t>
  </si>
  <si>
    <t>Profit Before Tax</t>
  </si>
  <si>
    <t xml:space="preserve">Tax </t>
  </si>
  <si>
    <t>Tax Rate</t>
  </si>
  <si>
    <t>Profit After Tax</t>
  </si>
  <si>
    <t>Administrative Expenses</t>
  </si>
  <si>
    <t>Project Marketing Expenses</t>
  </si>
  <si>
    <t>Project Maintenance/Up-keeping Expenses</t>
  </si>
  <si>
    <t>Other Indirect costs</t>
  </si>
  <si>
    <t>Project Cost - CAPEX / Investment Requirements</t>
  </si>
  <si>
    <t>Investment Reqirements</t>
  </si>
  <si>
    <t>(Includes Renovation, lift installation, sensor repairs, etc.)</t>
  </si>
  <si>
    <t>(Includes Renovation, installations, repairs, etc.)</t>
  </si>
  <si>
    <t>People's Square - Mutton Market Facility</t>
  </si>
  <si>
    <t>Ground + 2 Level Basement + Level 1 Construction</t>
  </si>
  <si>
    <t xml:space="preserve">Ground Level + Level 1 </t>
  </si>
  <si>
    <t>Basement Construction Cost per sq.ft</t>
  </si>
  <si>
    <t>Ground Level Construction Cost per sq.ft</t>
  </si>
  <si>
    <t>Basement Construction Cost</t>
  </si>
  <si>
    <t>Ground + Level 1 Construction Cost</t>
  </si>
  <si>
    <t>People's Square Construction Cost Estimates</t>
  </si>
  <si>
    <t>Total Project Cost</t>
  </si>
  <si>
    <t>Contingency and other provisions</t>
  </si>
  <si>
    <t>(including EPC and non-EPC costs)</t>
  </si>
  <si>
    <t>(including 20 vehicles and mobilization costs)</t>
  </si>
  <si>
    <t>(including lifter and mobilization costs)</t>
  </si>
  <si>
    <t>Capital Structure</t>
  </si>
  <si>
    <t>Debt</t>
  </si>
  <si>
    <t>Equity</t>
  </si>
  <si>
    <t>Balance Sheet- '000</t>
  </si>
  <si>
    <t>Assets</t>
  </si>
  <si>
    <t>Current Assets</t>
  </si>
  <si>
    <t>Cash</t>
  </si>
  <si>
    <t>Inventory</t>
  </si>
  <si>
    <t>Total Current Assets</t>
  </si>
  <si>
    <t xml:space="preserve">Fixed Assets </t>
  </si>
  <si>
    <t>Investments in Fixed Assets</t>
  </si>
  <si>
    <t>Total Fixed Assets</t>
  </si>
  <si>
    <t>Total Assets</t>
  </si>
  <si>
    <t>Liability</t>
  </si>
  <si>
    <t>Current Liability</t>
  </si>
  <si>
    <t>Accounts Payable</t>
  </si>
  <si>
    <t>Short Term Loan</t>
  </si>
  <si>
    <t>Total Current Liability</t>
  </si>
  <si>
    <t>Non-Current Liability</t>
  </si>
  <si>
    <t xml:space="preserve">Long Term Loans </t>
  </si>
  <si>
    <t>Total Long Term Liability</t>
  </si>
  <si>
    <t>Total Liabilities</t>
  </si>
  <si>
    <t>Share Capital</t>
  </si>
  <si>
    <t>Accumulated Profits</t>
  </si>
  <si>
    <t>Total Equity</t>
  </si>
  <si>
    <t>Total Equity &amp; Liability</t>
  </si>
  <si>
    <t>Depriciation</t>
  </si>
  <si>
    <t>Debt Schedule</t>
  </si>
  <si>
    <t>Interest</t>
  </si>
  <si>
    <t>Principal Repayment</t>
  </si>
  <si>
    <t>Ending Balance</t>
  </si>
  <si>
    <t>Opening Balance</t>
  </si>
  <si>
    <t>Cashflow Statement - '000</t>
  </si>
  <si>
    <t>Net Profit</t>
  </si>
  <si>
    <t>Less: Dividends Paid</t>
  </si>
  <si>
    <t>Cash Flow From Operations</t>
  </si>
  <si>
    <t>Changes in Working Capital</t>
  </si>
  <si>
    <t>Cash Flow from Investments and Financing</t>
  </si>
  <si>
    <t>Equity Investment</t>
  </si>
  <si>
    <t>Fixed Asset Investments (Net)</t>
  </si>
  <si>
    <t xml:space="preserve">Debt Financing </t>
  </si>
  <si>
    <t>Total changes in CF</t>
  </si>
  <si>
    <t>CF at beginning of the year</t>
  </si>
  <si>
    <t>CF at Year End</t>
  </si>
  <si>
    <t>Add: Depriciation</t>
  </si>
  <si>
    <t xml:space="preserve">Working Capital </t>
  </si>
  <si>
    <t>Circular Road, Baldia Plaza, Mutton Market under PPP mode</t>
  </si>
  <si>
    <t>CONSTRUCTION COST</t>
  </si>
  <si>
    <t>Profitability Ratios</t>
  </si>
  <si>
    <t>Gross Margin</t>
  </si>
  <si>
    <t>Operating Margin</t>
  </si>
  <si>
    <t>Net Margin</t>
  </si>
  <si>
    <t>EBIDTA</t>
  </si>
  <si>
    <t>Integrated 'Parking Plaza' Project, Quetta</t>
  </si>
  <si>
    <t>GoB Share</t>
  </si>
  <si>
    <t>Project Design, engineering, development and supervision cost</t>
  </si>
  <si>
    <t>Parking Fee</t>
  </si>
  <si>
    <t>Leased Area (Sq. ft.) - Rental</t>
  </si>
  <si>
    <t>Commute Facility - Fare</t>
  </si>
  <si>
    <t>Parking Revenue</t>
  </si>
  <si>
    <t>Parking Fee - spot</t>
  </si>
  <si>
    <t>Cars</t>
  </si>
  <si>
    <t>Car</t>
  </si>
  <si>
    <t>Motorcyle</t>
  </si>
  <si>
    <t>Parking Fee - monthly card</t>
  </si>
  <si>
    <t>Motorcycles</t>
  </si>
  <si>
    <t>No. of floors</t>
  </si>
  <si>
    <t>Parking Capacity - Total</t>
  </si>
  <si>
    <t>Parking Capacity - per floor</t>
  </si>
  <si>
    <t>Interest Repayment</t>
  </si>
  <si>
    <t>Cars - spot</t>
  </si>
  <si>
    <t>Cars - monthly card</t>
  </si>
  <si>
    <t>Car - spot</t>
  </si>
  <si>
    <t>Car - monthly card</t>
  </si>
  <si>
    <t>Motorcycle</t>
  </si>
  <si>
    <t>Total Repayment</t>
  </si>
  <si>
    <t>Staff Requirement</t>
  </si>
  <si>
    <t>Facility Manager</t>
  </si>
  <si>
    <t>Facility Supervisor</t>
  </si>
  <si>
    <t>Role</t>
  </si>
  <si>
    <t>Number</t>
  </si>
  <si>
    <t>Parking Attendant</t>
  </si>
  <si>
    <t>Cashier</t>
  </si>
  <si>
    <t>Security Personnel</t>
  </si>
  <si>
    <t>Maintenance Worker</t>
  </si>
  <si>
    <t>Type</t>
  </si>
  <si>
    <t>Permanent</t>
  </si>
  <si>
    <t>Contractual</t>
  </si>
  <si>
    <t>Salary</t>
  </si>
  <si>
    <t>Total Monthly Salary</t>
  </si>
  <si>
    <t xml:space="preserve">Additional Revenue </t>
  </si>
  <si>
    <t>Restaurant Income</t>
  </si>
  <si>
    <t>People's Market</t>
  </si>
  <si>
    <t>Bill Board</t>
  </si>
  <si>
    <t>Equity (MCQ)</t>
  </si>
  <si>
    <t>Valet Services</t>
  </si>
  <si>
    <t>People's Square - Basement 1</t>
  </si>
  <si>
    <t>People's Square - Ground floor</t>
  </si>
  <si>
    <t>Leased Area (Sq. ft.) - Ground Floot</t>
  </si>
  <si>
    <t>Basement Floor</t>
  </si>
  <si>
    <t>Total Shops</t>
  </si>
  <si>
    <t>Rate (Kibor+X%)</t>
  </si>
  <si>
    <t xml:space="preserve">        Growth Rate</t>
  </si>
  <si>
    <t xml:space="preserve">   Total Restaurant Income</t>
  </si>
  <si>
    <t xml:space="preserve">   Total People's Market Revenue</t>
  </si>
  <si>
    <t xml:space="preserve">   Total Bill Board Revenue</t>
  </si>
  <si>
    <t xml:space="preserve">     Total Area (sqft)</t>
  </si>
  <si>
    <t xml:space="preserve">     Area occupied per Cart</t>
  </si>
  <si>
    <t xml:space="preserve">     Monthly Rental</t>
  </si>
  <si>
    <t xml:space="preserve">   Total Valet Services Revenue</t>
  </si>
  <si>
    <t xml:space="preserve">     No. of Days</t>
  </si>
  <si>
    <t xml:space="preserve">     Valet Service Charges (per day)</t>
  </si>
  <si>
    <t>Restaurant Income (Outsource to 3rd party)</t>
  </si>
  <si>
    <t>Total Daily Revenue</t>
  </si>
  <si>
    <t>No. of Operational Days in a Month</t>
  </si>
  <si>
    <t>Concessionaire's Share of Revenue</t>
  </si>
  <si>
    <t>People's Market (Cart market for small businesses over additional 10,000 sqft with each cart occupying 150sqft)</t>
  </si>
  <si>
    <t xml:space="preserve">     Revenue per Annum per billboard</t>
  </si>
  <si>
    <t xml:space="preserve">     No. of Billboards </t>
  </si>
  <si>
    <t xml:space="preserve">     Expected Cars Availing Valet</t>
  </si>
  <si>
    <t>Additional Revenues - '000</t>
  </si>
  <si>
    <t>Equity (Concessionaire)</t>
  </si>
  <si>
    <t>NOTE: IN CASE OF VARIATION IN NUMBER OF BASEMENTS, KINDLY CHANGE THE VALUES IN CELL B8 FROM '02' to REQUIRED VALUE</t>
  </si>
  <si>
    <t>Total Number of Floors</t>
  </si>
  <si>
    <t xml:space="preserve">Basement Covered area </t>
  </si>
  <si>
    <t>Project Cost Breakup</t>
  </si>
  <si>
    <t>PkR</t>
  </si>
  <si>
    <t>Total Capital Cost</t>
  </si>
  <si>
    <t>Total Working Capital</t>
  </si>
  <si>
    <t xml:space="preserve">Total Contingency </t>
  </si>
  <si>
    <r>
      <t>Note:</t>
    </r>
    <r>
      <rPr>
        <sz val="11"/>
        <color theme="1"/>
        <rFont val="Times New Roman"/>
        <family val="1"/>
      </rPr>
      <t xml:space="preserve"> The Financial Bid of the Bidder which does not include the Financial Model (as per the attached bidding financial model in Excel Workbook/spreadsheet provided on the website as Annexure-E) will be </t>
    </r>
    <r>
      <rPr>
        <b/>
        <sz val="11"/>
        <color theme="1"/>
        <rFont val="Times New Roman"/>
        <family val="1"/>
      </rPr>
      <t>rejected</t>
    </r>
    <r>
      <rPr>
        <sz val="11"/>
        <color theme="1"/>
        <rFont val="Times New Roman"/>
        <family val="1"/>
      </rPr>
      <t xml:space="preserve">. </t>
    </r>
  </si>
  <si>
    <t>Return:</t>
  </si>
  <si>
    <t>Equity IRR</t>
  </si>
  <si>
    <t>%</t>
  </si>
  <si>
    <t>Payback Period</t>
  </si>
  <si>
    <r>
      <t xml:space="preserve">Financial model </t>
    </r>
    <r>
      <rPr>
        <b/>
        <i/>
        <sz val="11"/>
        <color theme="1"/>
        <rFont val="Times New Roman"/>
        <family val="1"/>
      </rPr>
      <t>(as per the attached bidding finaincal model in Excel workbook/spreadsheet provided on the website as Annexure-E)</t>
    </r>
    <r>
      <rPr>
        <sz val="11"/>
        <color theme="1"/>
        <rFont val="Times New Roman"/>
        <family val="1"/>
      </rPr>
      <t xml:space="preserve"> and should have the following components:</t>
    </r>
  </si>
  <si>
    <t>Signature of Authorized Signatory</t>
  </si>
  <si>
    <t>Name and Title of Signatory:</t>
  </si>
  <si>
    <t>Name of Firm:</t>
  </si>
  <si>
    <t>Address:</t>
  </si>
  <si>
    <t>_________________________</t>
  </si>
  <si>
    <t>FORM FIN - 1  - FINANCIAL MODEL (FORMAT)</t>
  </si>
  <si>
    <t>Free Equity Stake Quoted for GoB/ Implementing Agency</t>
  </si>
  <si>
    <t>(floor at 5%)</t>
  </si>
  <si>
    <t>_______ % (In words: ___________ percent) of the Total Equity Stake</t>
  </si>
  <si>
    <r>
      <t xml:space="preserve">The Bidder who does not quote the Minimum Free Equity Stake or quotes below the floor of 5% will be </t>
    </r>
    <r>
      <rPr>
        <b/>
        <sz val="11"/>
        <color theme="1"/>
        <rFont val="Times New Roman"/>
        <family val="1"/>
      </rPr>
      <t>rejected</t>
    </r>
    <r>
      <rPr>
        <sz val="11"/>
        <color theme="1"/>
        <rFont val="Times New Roman"/>
        <family val="1"/>
      </rPr>
      <t xml:space="preserve">. </t>
    </r>
  </si>
  <si>
    <t>FORM FIN - 3 - QUOTATION OF DIVIDEND (FORMAT)</t>
  </si>
  <si>
    <t>FORM FIN - 2 - QUOTATION OF FREE EQUITY STAKE (FORMAT)</t>
  </si>
  <si>
    <t>In PkR</t>
  </si>
  <si>
    <t>Dividend Payout Ratio</t>
  </si>
  <si>
    <t>Total Dividend Declaration</t>
  </si>
  <si>
    <t>Total Dividend Declaration for GoB</t>
  </si>
  <si>
    <t>PV Factor</t>
  </si>
  <si>
    <t>NPV of Dividend Declaration for GoB</t>
  </si>
  <si>
    <t>* Format in RFP to be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</si>
</sst>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3" borderId="0" xfId="0" applyFont="1" applyFill="1"/>
    <xf numFmtId="0" fontId="4" fillId="2" borderId="0" xfId="0" applyFont="1" applyFill="1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164" fontId="3" fillId="0" borderId="0" xfId="1" applyNumberFormat="1" applyFont="1" applyBorder="1"/>
    <xf numFmtId="164" fontId="3" fillId="0" borderId="1" xfId="1" applyNumberFormat="1" applyFont="1" applyBorder="1"/>
    <xf numFmtId="164" fontId="7" fillId="0" borderId="0" xfId="1" applyNumberFormat="1" applyFont="1"/>
    <xf numFmtId="164" fontId="3" fillId="0" borderId="0" xfId="1" applyNumberFormat="1" applyFont="1"/>
    <xf numFmtId="0" fontId="7" fillId="0" borderId="0" xfId="0" applyFont="1"/>
    <xf numFmtId="9" fontId="3" fillId="0" borderId="0" xfId="0" applyNumberFormat="1" applyFont="1"/>
    <xf numFmtId="0" fontId="2" fillId="5" borderId="0" xfId="0" applyFont="1" applyFill="1"/>
    <xf numFmtId="0" fontId="4" fillId="5" borderId="0" xfId="0" applyFont="1" applyFill="1"/>
    <xf numFmtId="0" fontId="2" fillId="3" borderId="0" xfId="0" applyFont="1" applyFill="1"/>
    <xf numFmtId="0" fontId="5" fillId="0" borderId="0" xfId="0" applyFont="1"/>
    <xf numFmtId="164" fontId="7" fillId="4" borderId="0" xfId="1" applyNumberFormat="1" applyFont="1" applyFill="1"/>
    <xf numFmtId="164" fontId="3" fillId="0" borderId="0" xfId="0" applyNumberFormat="1" applyFont="1"/>
    <xf numFmtId="0" fontId="3" fillId="0" borderId="1" xfId="0" applyFont="1" applyBorder="1"/>
    <xf numFmtId="164" fontId="7" fillId="0" borderId="0" xfId="0" applyNumberFormat="1" applyFont="1"/>
    <xf numFmtId="0" fontId="6" fillId="0" borderId="0" xfId="0" applyFont="1" applyAlignment="1">
      <alignment horizontal="left" indent="1"/>
    </xf>
    <xf numFmtId="9" fontId="6" fillId="0" borderId="0" xfId="0" applyNumberFormat="1" applyFont="1"/>
    <xf numFmtId="164" fontId="7" fillId="0" borderId="2" xfId="0" applyNumberFormat="1" applyFont="1" applyBorder="1"/>
    <xf numFmtId="0" fontId="7" fillId="0" borderId="1" xfId="0" applyFont="1" applyBorder="1"/>
    <xf numFmtId="164" fontId="6" fillId="0" borderId="0" xfId="1" applyNumberFormat="1" applyFont="1" applyBorder="1"/>
    <xf numFmtId="164" fontId="7" fillId="0" borderId="0" xfId="1" applyNumberFormat="1" applyFont="1" applyBorder="1"/>
    <xf numFmtId="43" fontId="3" fillId="0" borderId="0" xfId="1" applyFont="1" applyBorder="1"/>
    <xf numFmtId="0" fontId="6" fillId="6" borderId="0" xfId="0" applyFont="1" applyFill="1" applyAlignment="1">
      <alignment horizontal="left" indent="2"/>
    </xf>
    <xf numFmtId="164" fontId="7" fillId="6" borderId="0" xfId="1" applyNumberFormat="1" applyFont="1" applyFill="1" applyBorder="1"/>
    <xf numFmtId="0" fontId="7" fillId="0" borderId="2" xfId="0" applyFont="1" applyBorder="1"/>
    <xf numFmtId="164" fontId="7" fillId="0" borderId="2" xfId="1" applyNumberFormat="1" applyFont="1" applyBorder="1"/>
    <xf numFmtId="0" fontId="7" fillId="6" borderId="2" xfId="0" applyFont="1" applyFill="1" applyBorder="1"/>
    <xf numFmtId="164" fontId="7" fillId="6" borderId="2" xfId="1" applyNumberFormat="1" applyFont="1" applyFill="1" applyBorder="1"/>
    <xf numFmtId="43" fontId="3" fillId="0" borderId="0" xfId="1" applyFont="1"/>
    <xf numFmtId="164" fontId="3" fillId="3" borderId="0" xfId="1" applyNumberFormat="1" applyFont="1" applyFill="1"/>
    <xf numFmtId="9" fontId="3" fillId="0" borderId="0" xfId="2" applyFont="1"/>
    <xf numFmtId="43" fontId="3" fillId="3" borderId="0" xfId="1" applyFont="1" applyFill="1"/>
    <xf numFmtId="9" fontId="3" fillId="0" borderId="0" xfId="1" applyNumberFormat="1" applyFont="1"/>
    <xf numFmtId="164" fontId="7" fillId="0" borderId="1" xfId="1" applyNumberFormat="1" applyFont="1" applyBorder="1"/>
    <xf numFmtId="10" fontId="3" fillId="0" borderId="0" xfId="0" applyNumberFormat="1" applyFont="1"/>
    <xf numFmtId="0" fontId="3" fillId="6" borderId="0" xfId="0" applyFont="1" applyFill="1"/>
    <xf numFmtId="9" fontId="6" fillId="6" borderId="0" xfId="2" applyFont="1" applyFill="1"/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indent="5"/>
    </xf>
    <xf numFmtId="164" fontId="7" fillId="6" borderId="2" xfId="0" applyNumberFormat="1" applyFont="1" applyFill="1" applyBorder="1"/>
    <xf numFmtId="164" fontId="6" fillId="6" borderId="0" xfId="0" applyNumberFormat="1" applyFont="1" applyFill="1"/>
    <xf numFmtId="43" fontId="3" fillId="0" borderId="0" xfId="0" applyNumberFormat="1" applyFont="1"/>
    <xf numFmtId="0" fontId="3" fillId="0" borderId="0" xfId="0" applyFont="1" applyAlignment="1">
      <alignment horizontal="left" indent="1"/>
    </xf>
    <xf numFmtId="0" fontId="8" fillId="0" borderId="0" xfId="0" applyFont="1"/>
    <xf numFmtId="164" fontId="3" fillId="0" borderId="0" xfId="1" applyNumberFormat="1" applyFont="1" applyFill="1"/>
    <xf numFmtId="43" fontId="9" fillId="0" borderId="0" xfId="1" applyFont="1" applyFill="1"/>
    <xf numFmtId="0" fontId="6" fillId="0" borderId="0" xfId="0" applyFont="1" applyAlignment="1">
      <alignment horizontal="left" indent="2"/>
    </xf>
    <xf numFmtId="9" fontId="6" fillId="0" borderId="0" xfId="2" applyFont="1" applyFill="1" applyBorder="1"/>
    <xf numFmtId="43" fontId="3" fillId="0" borderId="0" xfId="1" applyFont="1" applyFill="1"/>
    <xf numFmtId="164" fontId="0" fillId="0" borderId="0" xfId="1" applyNumberFormat="1" applyFont="1"/>
    <xf numFmtId="0" fontId="11" fillId="0" borderId="0" xfId="0" applyFont="1"/>
    <xf numFmtId="9" fontId="3" fillId="0" borderId="0" xfId="2" applyFont="1" applyFill="1"/>
    <xf numFmtId="164" fontId="3" fillId="0" borderId="0" xfId="1" applyNumberFormat="1" applyFont="1" applyFill="1" applyBorder="1"/>
    <xf numFmtId="9" fontId="6" fillId="0" borderId="0" xfId="2" applyFont="1" applyFill="1"/>
    <xf numFmtId="164" fontId="12" fillId="0" borderId="0" xfId="1" applyNumberFormat="1" applyFont="1" applyFill="1"/>
    <xf numFmtId="164" fontId="7" fillId="0" borderId="0" xfId="1" applyNumberFormat="1" applyFont="1" applyFill="1"/>
    <xf numFmtId="9" fontId="6" fillId="7" borderId="0" xfId="2" applyFont="1" applyFill="1" applyBorder="1"/>
    <xf numFmtId="9" fontId="6" fillId="7" borderId="0" xfId="0" applyNumberFormat="1" applyFont="1" applyFill="1" applyAlignment="1">
      <alignment horizontal="center"/>
    </xf>
    <xf numFmtId="164" fontId="3" fillId="7" borderId="0" xfId="1" applyNumberFormat="1" applyFont="1" applyFill="1"/>
    <xf numFmtId="164" fontId="3" fillId="7" borderId="1" xfId="1" applyNumberFormat="1" applyFont="1" applyFill="1" applyBorder="1"/>
    <xf numFmtId="164" fontId="3" fillId="7" borderId="0" xfId="1" applyNumberFormat="1" applyFont="1" applyFill="1" applyBorder="1"/>
    <xf numFmtId="164" fontId="9" fillId="7" borderId="0" xfId="1" applyNumberFormat="1" applyFont="1" applyFill="1"/>
    <xf numFmtId="9" fontId="3" fillId="7" borderId="0" xfId="2" applyFont="1" applyFill="1"/>
    <xf numFmtId="9" fontId="6" fillId="7" borderId="0" xfId="2" applyFont="1" applyFill="1"/>
    <xf numFmtId="0" fontId="0" fillId="7" borderId="0" xfId="0" applyFill="1"/>
    <xf numFmtId="164" fontId="0" fillId="7" borderId="0" xfId="1" applyNumberFormat="1" applyFont="1" applyFill="1"/>
    <xf numFmtId="10" fontId="3" fillId="7" borderId="0" xfId="0" applyNumberFormat="1" applyFont="1" applyFill="1"/>
    <xf numFmtId="9" fontId="6" fillId="0" borderId="0" xfId="2" applyFont="1" applyFill="1" applyBorder="1" applyAlignment="1">
      <alignment horizontal="center"/>
    </xf>
    <xf numFmtId="0" fontId="3" fillId="0" borderId="0" xfId="0" applyFont="1" applyBorder="1"/>
    <xf numFmtId="0" fontId="13" fillId="0" borderId="0" xfId="0" applyFont="1" applyAlignment="1">
      <alignment horizontal="left" vertical="center" wrapText="1"/>
    </xf>
    <xf numFmtId="0" fontId="10" fillId="0" borderId="0" xfId="0" applyFont="1"/>
    <xf numFmtId="0" fontId="14" fillId="0" borderId="0" xfId="0" applyFont="1"/>
    <xf numFmtId="0" fontId="13" fillId="0" borderId="0" xfId="0" applyFont="1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43" fontId="13" fillId="0" borderId="0" xfId="1" applyFont="1"/>
    <xf numFmtId="43" fontId="16" fillId="7" borderId="0" xfId="1" applyFont="1" applyFill="1" applyAlignment="1">
      <alignment horizontal="center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4" fillId="0" borderId="3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0" fontId="15" fillId="0" borderId="0" xfId="0" applyFont="1"/>
    <xf numFmtId="9" fontId="13" fillId="0" borderId="0" xfId="2" applyFont="1"/>
    <xf numFmtId="43" fontId="13" fillId="0" borderId="0" xfId="0" applyNumberFormat="1" applyFont="1"/>
    <xf numFmtId="9" fontId="16" fillId="7" borderId="0" xfId="2" applyFont="1" applyFill="1" applyAlignment="1">
      <alignment horizontal="center"/>
    </xf>
    <xf numFmtId="43" fontId="14" fillId="0" borderId="2" xfId="1" applyFont="1" applyBorder="1"/>
    <xf numFmtId="0" fontId="17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raz/Downloads/Dates/Finanical%20Model%20-%20Draft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S"/>
      <sheetName val="P&amp;L"/>
      <sheetName val="BS"/>
      <sheetName val="Reserves"/>
      <sheetName val="Working - WC"/>
      <sheetName val="Operating Expenses"/>
      <sheetName val="COGs"/>
      <sheetName val="Cost Calculation"/>
      <sheetName val="Revenue"/>
      <sheetName val="Value Calculation"/>
      <sheetName val="Quantity"/>
      <sheetName val="Op. Cap"/>
      <sheetName val="Inv. Sch"/>
      <sheetName val="NBV + Dep"/>
      <sheetName val="FinM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4">
          <cell r="C24">
            <v>0</v>
          </cell>
          <cell r="D24">
            <v>0</v>
          </cell>
          <cell r="E24">
            <v>0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1B481-9E58-4605-BDE4-4DFDD5C20545}">
  <dimension ref="A1:R14"/>
  <sheetViews>
    <sheetView tabSelected="1" workbookViewId="0">
      <selection activeCell="A14" sqref="A14"/>
    </sheetView>
  </sheetViews>
  <sheetFormatPr defaultRowHeight="14.5" x14ac:dyDescent="0.35"/>
  <cols>
    <col min="1" max="1" width="32.1796875" style="77" bestFit="1" customWidth="1"/>
    <col min="2" max="2" width="26.26953125" style="77" customWidth="1"/>
    <col min="3" max="9" width="15.6328125" style="77" customWidth="1"/>
    <col min="10" max="17" width="15.6328125" customWidth="1"/>
  </cols>
  <sheetData>
    <row r="1" spans="1:18" s="75" customFormat="1" x14ac:dyDescent="0.35">
      <c r="A1" s="80" t="s">
        <v>236</v>
      </c>
      <c r="B1" s="80"/>
      <c r="C1" s="80"/>
      <c r="D1" s="80"/>
      <c r="E1" s="80"/>
      <c r="F1" s="80"/>
      <c r="G1" s="80"/>
      <c r="H1" s="80"/>
      <c r="I1" s="80"/>
    </row>
    <row r="3" spans="1:18" x14ac:dyDescent="0.35">
      <c r="A3" s="77" t="s">
        <v>238</v>
      </c>
    </row>
    <row r="4" spans="1:18" x14ac:dyDescent="0.35">
      <c r="A4" s="91" t="s">
        <v>25</v>
      </c>
      <c r="B4" s="91"/>
      <c r="C4" s="91">
        <v>1</v>
      </c>
      <c r="D4" s="91">
        <f>C4+1</f>
        <v>2</v>
      </c>
      <c r="E4" s="91">
        <f t="shared" ref="E4:Q4" si="0">D4+1</f>
        <v>3</v>
      </c>
      <c r="F4" s="91">
        <f t="shared" si="0"/>
        <v>4</v>
      </c>
      <c r="G4" s="91">
        <f t="shared" si="0"/>
        <v>5</v>
      </c>
      <c r="H4" s="91">
        <f t="shared" si="0"/>
        <v>6</v>
      </c>
      <c r="I4" s="91">
        <f t="shared" si="0"/>
        <v>7</v>
      </c>
      <c r="J4" s="91">
        <f t="shared" si="0"/>
        <v>8</v>
      </c>
      <c r="K4" s="91">
        <f t="shared" si="0"/>
        <v>9</v>
      </c>
      <c r="L4" s="91">
        <f t="shared" si="0"/>
        <v>10</v>
      </c>
      <c r="M4" s="91">
        <f t="shared" si="0"/>
        <v>11</v>
      </c>
      <c r="N4" s="91">
        <f t="shared" si="0"/>
        <v>12</v>
      </c>
      <c r="O4" s="91">
        <f t="shared" si="0"/>
        <v>13</v>
      </c>
      <c r="P4" s="91">
        <f t="shared" si="0"/>
        <v>14</v>
      </c>
      <c r="Q4" s="91">
        <f t="shared" si="0"/>
        <v>15</v>
      </c>
      <c r="R4" s="77"/>
    </row>
    <row r="6" spans="1:18" x14ac:dyDescent="0.35">
      <c r="A6" s="77" t="s">
        <v>123</v>
      </c>
      <c r="C6" s="81">
        <f>'P&amp;L'!B30</f>
        <v>0</v>
      </c>
      <c r="D6" s="81">
        <f>'P&amp;L'!C30</f>
        <v>0</v>
      </c>
      <c r="E6" s="81">
        <f>'P&amp;L'!D30</f>
        <v>0</v>
      </c>
      <c r="F6" s="81">
        <f>'P&amp;L'!E30</f>
        <v>0</v>
      </c>
      <c r="G6" s="81">
        <f>'P&amp;L'!F30</f>
        <v>0</v>
      </c>
      <c r="H6" s="81">
        <f>'P&amp;L'!G30</f>
        <v>0</v>
      </c>
      <c r="I6" s="81">
        <f>'P&amp;L'!H30</f>
        <v>0</v>
      </c>
      <c r="J6" s="81">
        <f>'P&amp;L'!I30</f>
        <v>0</v>
      </c>
      <c r="K6" s="81">
        <f>'P&amp;L'!J30</f>
        <v>0</v>
      </c>
      <c r="L6" s="81">
        <f>'P&amp;L'!K30</f>
        <v>0</v>
      </c>
      <c r="M6" s="81">
        <f>'P&amp;L'!L30</f>
        <v>0</v>
      </c>
      <c r="N6" s="81">
        <f>'P&amp;L'!M30</f>
        <v>0</v>
      </c>
      <c r="O6" s="81">
        <f>'P&amp;L'!N30</f>
        <v>0</v>
      </c>
      <c r="P6" s="81">
        <f>'P&amp;L'!O30</f>
        <v>0</v>
      </c>
      <c r="Q6" s="81">
        <f>'P&amp;L'!P30</f>
        <v>0</v>
      </c>
    </row>
    <row r="7" spans="1:18" x14ac:dyDescent="0.35">
      <c r="A7" s="77" t="s">
        <v>239</v>
      </c>
      <c r="B7" s="94">
        <v>0</v>
      </c>
      <c r="C7" s="92">
        <f>$B$7</f>
        <v>0</v>
      </c>
      <c r="D7" s="92">
        <f t="shared" ref="D7:Q9" si="1">$B$7</f>
        <v>0</v>
      </c>
      <c r="E7" s="92">
        <f t="shared" si="1"/>
        <v>0</v>
      </c>
      <c r="F7" s="92">
        <f t="shared" si="1"/>
        <v>0</v>
      </c>
      <c r="G7" s="92">
        <f t="shared" si="1"/>
        <v>0</v>
      </c>
      <c r="H7" s="92">
        <f t="shared" si="1"/>
        <v>0</v>
      </c>
      <c r="I7" s="92">
        <f t="shared" si="1"/>
        <v>0</v>
      </c>
      <c r="J7" s="92">
        <f t="shared" si="1"/>
        <v>0</v>
      </c>
      <c r="K7" s="92">
        <f t="shared" si="1"/>
        <v>0</v>
      </c>
      <c r="L7" s="92">
        <f t="shared" si="1"/>
        <v>0</v>
      </c>
      <c r="M7" s="92">
        <f t="shared" si="1"/>
        <v>0</v>
      </c>
      <c r="N7" s="92">
        <f t="shared" si="1"/>
        <v>0</v>
      </c>
      <c r="O7" s="92">
        <f t="shared" si="1"/>
        <v>0</v>
      </c>
      <c r="P7" s="92">
        <f t="shared" si="1"/>
        <v>0</v>
      </c>
      <c r="Q7" s="92">
        <f t="shared" si="1"/>
        <v>0</v>
      </c>
    </row>
    <row r="8" spans="1:18" x14ac:dyDescent="0.35">
      <c r="A8" s="77" t="s">
        <v>240</v>
      </c>
      <c r="C8" s="93">
        <f>C6*C7</f>
        <v>0</v>
      </c>
      <c r="D8" s="93">
        <f t="shared" ref="D8:N8" si="2">D6*D7</f>
        <v>0</v>
      </c>
      <c r="E8" s="93">
        <f t="shared" si="2"/>
        <v>0</v>
      </c>
      <c r="F8" s="93">
        <f t="shared" si="2"/>
        <v>0</v>
      </c>
      <c r="G8" s="93">
        <f t="shared" si="2"/>
        <v>0</v>
      </c>
      <c r="H8" s="93">
        <f t="shared" si="2"/>
        <v>0</v>
      </c>
      <c r="I8" s="93">
        <f t="shared" si="2"/>
        <v>0</v>
      </c>
      <c r="J8" s="93">
        <f t="shared" si="2"/>
        <v>0</v>
      </c>
      <c r="K8" s="93">
        <f t="shared" si="2"/>
        <v>0</v>
      </c>
      <c r="L8" s="93">
        <f t="shared" si="2"/>
        <v>0</v>
      </c>
      <c r="M8" s="93">
        <f t="shared" si="2"/>
        <v>0</v>
      </c>
      <c r="N8" s="93">
        <f t="shared" si="2"/>
        <v>0</v>
      </c>
    </row>
    <row r="9" spans="1:18" x14ac:dyDescent="0.35">
      <c r="A9" s="77" t="s">
        <v>144</v>
      </c>
      <c r="B9" s="94">
        <v>0.05</v>
      </c>
      <c r="C9" s="92">
        <f>$B$9</f>
        <v>0.05</v>
      </c>
      <c r="D9" s="92">
        <f t="shared" ref="D9:Q9" si="3">$B$9</f>
        <v>0.05</v>
      </c>
      <c r="E9" s="92">
        <f t="shared" si="3"/>
        <v>0.05</v>
      </c>
      <c r="F9" s="92">
        <f t="shared" si="3"/>
        <v>0.05</v>
      </c>
      <c r="G9" s="92">
        <f t="shared" si="3"/>
        <v>0.05</v>
      </c>
      <c r="H9" s="92">
        <f t="shared" si="3"/>
        <v>0.05</v>
      </c>
      <c r="I9" s="92">
        <f t="shared" si="3"/>
        <v>0.05</v>
      </c>
      <c r="J9" s="92">
        <f t="shared" si="3"/>
        <v>0.05</v>
      </c>
      <c r="K9" s="92">
        <f t="shared" si="3"/>
        <v>0.05</v>
      </c>
      <c r="L9" s="92">
        <f t="shared" si="3"/>
        <v>0.05</v>
      </c>
      <c r="M9" s="92">
        <f t="shared" si="3"/>
        <v>0.05</v>
      </c>
      <c r="N9" s="92">
        <f t="shared" si="3"/>
        <v>0.05</v>
      </c>
      <c r="O9" s="92">
        <f t="shared" si="3"/>
        <v>0.05</v>
      </c>
      <c r="P9" s="92">
        <f t="shared" si="3"/>
        <v>0.05</v>
      </c>
      <c r="Q9" s="92">
        <f t="shared" si="3"/>
        <v>0.05</v>
      </c>
    </row>
    <row r="10" spans="1:18" x14ac:dyDescent="0.35">
      <c r="A10" s="77" t="s">
        <v>241</v>
      </c>
      <c r="C10" s="93">
        <f>C8*C9</f>
        <v>0</v>
      </c>
      <c r="D10" s="93">
        <f t="shared" ref="D10:Q10" si="4">D8*D9</f>
        <v>0</v>
      </c>
      <c r="E10" s="93">
        <f t="shared" si="4"/>
        <v>0</v>
      </c>
      <c r="F10" s="93">
        <f t="shared" si="4"/>
        <v>0</v>
      </c>
      <c r="G10" s="93">
        <f t="shared" si="4"/>
        <v>0</v>
      </c>
      <c r="H10" s="93">
        <f t="shared" si="4"/>
        <v>0</v>
      </c>
      <c r="I10" s="93">
        <f t="shared" si="4"/>
        <v>0</v>
      </c>
      <c r="J10" s="93">
        <f t="shared" si="4"/>
        <v>0</v>
      </c>
      <c r="K10" s="93">
        <f t="shared" si="4"/>
        <v>0</v>
      </c>
      <c r="L10" s="93">
        <f t="shared" si="4"/>
        <v>0</v>
      </c>
      <c r="M10" s="93">
        <f t="shared" si="4"/>
        <v>0</v>
      </c>
      <c r="N10" s="93">
        <f t="shared" si="4"/>
        <v>0</v>
      </c>
      <c r="O10" s="93">
        <f t="shared" si="4"/>
        <v>0</v>
      </c>
      <c r="P10" s="93">
        <f t="shared" si="4"/>
        <v>0</v>
      </c>
      <c r="Q10" s="93">
        <f t="shared" si="4"/>
        <v>0</v>
      </c>
    </row>
    <row r="11" spans="1:18" x14ac:dyDescent="0.35">
      <c r="A11" s="77" t="s">
        <v>242</v>
      </c>
      <c r="C11" s="81">
        <f>1/((1+0.15)^C4)</f>
        <v>0.86956521739130443</v>
      </c>
      <c r="D11" s="81">
        <f t="shared" ref="D11:Q11" si="5">1/((1+0.15)^D4)</f>
        <v>0.7561436672967865</v>
      </c>
      <c r="E11" s="81">
        <f t="shared" si="5"/>
        <v>0.65751623243198831</v>
      </c>
      <c r="F11" s="81">
        <f t="shared" si="5"/>
        <v>0.57175324559303342</v>
      </c>
      <c r="G11" s="81">
        <f t="shared" si="5"/>
        <v>0.49717673529828987</v>
      </c>
      <c r="H11" s="81">
        <f t="shared" si="5"/>
        <v>0.43232759591155645</v>
      </c>
      <c r="I11" s="81">
        <f t="shared" si="5"/>
        <v>0.37593703992309269</v>
      </c>
      <c r="J11" s="81">
        <f t="shared" si="5"/>
        <v>0.32690177384616753</v>
      </c>
      <c r="K11" s="81">
        <f t="shared" si="5"/>
        <v>0.28426241204014574</v>
      </c>
      <c r="L11" s="81">
        <f t="shared" si="5"/>
        <v>0.24718470612186585</v>
      </c>
      <c r="M11" s="81">
        <f t="shared" si="5"/>
        <v>0.21494322271466598</v>
      </c>
      <c r="N11" s="81">
        <f t="shared" si="5"/>
        <v>0.18690715018666609</v>
      </c>
      <c r="O11" s="81">
        <f t="shared" si="5"/>
        <v>0.16252795668405748</v>
      </c>
      <c r="P11" s="81">
        <f t="shared" si="5"/>
        <v>0.14132865798613695</v>
      </c>
      <c r="Q11" s="81">
        <f t="shared" si="5"/>
        <v>0.1228944852053365</v>
      </c>
    </row>
    <row r="12" spans="1:18" ht="15" thickBot="1" x14ac:dyDescent="0.4">
      <c r="A12" s="77" t="s">
        <v>243</v>
      </c>
      <c r="C12" s="95">
        <f>C10*C11</f>
        <v>0</v>
      </c>
      <c r="D12" s="95">
        <f t="shared" ref="D12:Q12" si="6">D10*D11</f>
        <v>0</v>
      </c>
      <c r="E12" s="95">
        <f t="shared" si="6"/>
        <v>0</v>
      </c>
      <c r="F12" s="95">
        <f t="shared" si="6"/>
        <v>0</v>
      </c>
      <c r="G12" s="95">
        <f t="shared" si="6"/>
        <v>0</v>
      </c>
      <c r="H12" s="95">
        <f t="shared" si="6"/>
        <v>0</v>
      </c>
      <c r="I12" s="95">
        <f t="shared" si="6"/>
        <v>0</v>
      </c>
      <c r="J12" s="95">
        <f t="shared" si="6"/>
        <v>0</v>
      </c>
      <c r="K12" s="95">
        <f t="shared" si="6"/>
        <v>0</v>
      </c>
      <c r="L12" s="95">
        <f t="shared" si="6"/>
        <v>0</v>
      </c>
      <c r="M12" s="95">
        <f t="shared" si="6"/>
        <v>0</v>
      </c>
      <c r="N12" s="95">
        <f t="shared" si="6"/>
        <v>0</v>
      </c>
      <c r="O12" s="95">
        <f t="shared" si="6"/>
        <v>0</v>
      </c>
      <c r="P12" s="95">
        <f t="shared" si="6"/>
        <v>0</v>
      </c>
      <c r="Q12" s="95">
        <f t="shared" si="6"/>
        <v>0</v>
      </c>
    </row>
    <row r="13" spans="1:18" ht="15" thickTop="1" x14ac:dyDescent="0.35"/>
    <row r="14" spans="1:18" x14ac:dyDescent="0.35">
      <c r="A14" s="96" t="s">
        <v>244</v>
      </c>
    </row>
  </sheetData>
  <mergeCells count="1">
    <mergeCell ref="A1:I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BDF6D-0CB8-4D53-A16D-8F6A6A1A6876}">
  <dimension ref="A1:P30"/>
  <sheetViews>
    <sheetView view="pageBreakPreview" topLeftCell="A12" zoomScale="127" zoomScaleNormal="100" workbookViewId="0">
      <selection activeCell="B17" sqref="B17"/>
    </sheetView>
  </sheetViews>
  <sheetFormatPr defaultColWidth="8.81640625" defaultRowHeight="12.5" x14ac:dyDescent="0.25"/>
  <cols>
    <col min="1" max="1" width="48.81640625" style="4" bestFit="1" customWidth="1"/>
    <col min="2" max="2" width="18" style="4" bestFit="1" customWidth="1"/>
    <col min="3" max="14" width="14.81640625" style="4" bestFit="1" customWidth="1"/>
    <col min="15" max="16" width="16.1796875" style="4" bestFit="1" customWidth="1"/>
    <col min="17" max="16384" width="8.81640625" style="4"/>
  </cols>
  <sheetData>
    <row r="1" spans="1:16" s="12" customFormat="1" x14ac:dyDescent="0.25">
      <c r="A1" s="12" t="s">
        <v>143</v>
      </c>
    </row>
    <row r="2" spans="1:16" s="12" customFormat="1" x14ac:dyDescent="0.25">
      <c r="A2" s="12" t="s">
        <v>136</v>
      </c>
    </row>
    <row r="3" spans="1:16" s="1" customFormat="1" x14ac:dyDescent="0.25">
      <c r="A3" s="1" t="s">
        <v>73</v>
      </c>
    </row>
    <row r="5" spans="1:16" ht="13" x14ac:dyDescent="0.3">
      <c r="A5" s="10" t="s">
        <v>0</v>
      </c>
      <c r="B5" s="25"/>
    </row>
    <row r="6" spans="1:16" x14ac:dyDescent="0.25">
      <c r="A6" s="4" t="s">
        <v>74</v>
      </c>
      <c r="B6" s="63">
        <v>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3" x14ac:dyDescent="0.3">
      <c r="A7" s="5" t="s">
        <v>75</v>
      </c>
      <c r="B7" s="9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5">
      <c r="B8" s="9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10" customFormat="1" ht="13" x14ac:dyDescent="0.3">
      <c r="A9" s="10" t="s">
        <v>1</v>
      </c>
      <c r="B9" s="9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x14ac:dyDescent="0.25">
      <c r="A10" s="4" t="s">
        <v>74</v>
      </c>
      <c r="B10" s="63">
        <v>0</v>
      </c>
    </row>
    <row r="11" spans="1:16" ht="13" x14ac:dyDescent="0.3">
      <c r="A11" s="5" t="s">
        <v>76</v>
      </c>
      <c r="B11" s="9"/>
    </row>
    <row r="12" spans="1:16" ht="13" x14ac:dyDescent="0.3">
      <c r="A12" s="5"/>
      <c r="B12" s="9"/>
    </row>
    <row r="13" spans="1:16" ht="13" x14ac:dyDescent="0.3">
      <c r="A13" s="10" t="s">
        <v>77</v>
      </c>
      <c r="B13" s="9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x14ac:dyDescent="0.25">
      <c r="A14" s="4" t="s">
        <v>74</v>
      </c>
      <c r="B14" s="9">
        <f>'People''s Square Const.'!B21</f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13" x14ac:dyDescent="0.3">
      <c r="A15" s="5" t="s">
        <v>87</v>
      </c>
      <c r="B15" s="9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25">
      <c r="B16" s="9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3" x14ac:dyDescent="0.3">
      <c r="A17" s="10" t="s">
        <v>2</v>
      </c>
      <c r="B17" s="66">
        <v>0</v>
      </c>
    </row>
    <row r="18" spans="1:16" ht="13" x14ac:dyDescent="0.3">
      <c r="A18" s="5" t="s">
        <v>88</v>
      </c>
      <c r="B18" s="9"/>
    </row>
    <row r="19" spans="1:16" ht="13" x14ac:dyDescent="0.3">
      <c r="B19" s="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13" x14ac:dyDescent="0.3">
      <c r="A20" s="10" t="s">
        <v>3</v>
      </c>
      <c r="B20" s="9"/>
    </row>
    <row r="21" spans="1:16" ht="13" x14ac:dyDescent="0.3">
      <c r="A21" s="5" t="s">
        <v>89</v>
      </c>
      <c r="B21" s="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3" x14ac:dyDescent="0.3">
      <c r="A22" s="5"/>
      <c r="B22" s="9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ht="13" x14ac:dyDescent="0.3">
      <c r="A23" s="5" t="s">
        <v>135</v>
      </c>
      <c r="B23" s="63">
        <v>0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x14ac:dyDescent="0.25">
      <c r="B24" s="9"/>
    </row>
    <row r="25" spans="1:16" ht="13.5" thickBot="1" x14ac:dyDescent="0.35">
      <c r="A25" s="31" t="s">
        <v>85</v>
      </c>
      <c r="B25" s="44">
        <f>SUM(B6:B23)</f>
        <v>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13" thickTop="1" x14ac:dyDescent="0.25"/>
    <row r="27" spans="1:16" x14ac:dyDescent="0.25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3" x14ac:dyDescent="0.3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30" spans="1:16" ht="13" x14ac:dyDescent="0.3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A2A87-74BD-4E81-93F6-7EB90C308A6B}">
  <dimension ref="A1:Q14"/>
  <sheetViews>
    <sheetView view="pageBreakPreview" zoomScale="60" zoomScaleNormal="100" workbookViewId="0">
      <selection activeCell="H14" sqref="H14"/>
    </sheetView>
  </sheetViews>
  <sheetFormatPr defaultColWidth="8.81640625" defaultRowHeight="12.5" x14ac:dyDescent="0.25"/>
  <cols>
    <col min="1" max="1" width="41.81640625" style="4" bestFit="1" customWidth="1"/>
    <col min="2" max="2" width="8.81640625" style="4"/>
    <col min="3" max="7" width="12.81640625" style="4" bestFit="1" customWidth="1"/>
    <col min="8" max="17" width="13.81640625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61</v>
      </c>
    </row>
    <row r="5" spans="1:17" ht="13" x14ac:dyDescent="0.3">
      <c r="B5" s="10" t="s">
        <v>51</v>
      </c>
      <c r="C5" s="5">
        <v>12</v>
      </c>
    </row>
    <row r="6" spans="1:17" ht="13" x14ac:dyDescent="0.3">
      <c r="A6" s="10"/>
      <c r="B6" s="23" t="s">
        <v>25</v>
      </c>
      <c r="C6" s="23">
        <v>1</v>
      </c>
      <c r="D6" s="23">
        <f>C6+1</f>
        <v>2</v>
      </c>
      <c r="E6" s="23">
        <f t="shared" ref="E6:Q6" si="0">D6+1</f>
        <v>3</v>
      </c>
      <c r="F6" s="23">
        <f t="shared" si="0"/>
        <v>4</v>
      </c>
      <c r="G6" s="23">
        <f t="shared" si="0"/>
        <v>5</v>
      </c>
      <c r="H6" s="23">
        <f t="shared" si="0"/>
        <v>6</v>
      </c>
      <c r="I6" s="23">
        <f t="shared" si="0"/>
        <v>7</v>
      </c>
      <c r="J6" s="23">
        <f t="shared" si="0"/>
        <v>8</v>
      </c>
      <c r="K6" s="23">
        <f t="shared" si="0"/>
        <v>9</v>
      </c>
      <c r="L6" s="23">
        <f t="shared" si="0"/>
        <v>10</v>
      </c>
      <c r="M6" s="23">
        <f t="shared" si="0"/>
        <v>11</v>
      </c>
      <c r="N6" s="23">
        <f t="shared" si="0"/>
        <v>12</v>
      </c>
      <c r="O6" s="23">
        <f t="shared" si="0"/>
        <v>13</v>
      </c>
      <c r="P6" s="23">
        <f t="shared" si="0"/>
        <v>14</v>
      </c>
      <c r="Q6" s="23">
        <f t="shared" si="0"/>
        <v>15</v>
      </c>
    </row>
    <row r="7" spans="1:17" x14ac:dyDescent="0.25">
      <c r="A7" s="4" t="s">
        <v>69</v>
      </c>
      <c r="C7" s="67">
        <v>0</v>
      </c>
      <c r="D7" s="35">
        <f>C7*(1+D8)</f>
        <v>0</v>
      </c>
      <c r="E7" s="35">
        <f t="shared" ref="E7:Q7" si="1">D7*(1+E8)</f>
        <v>0</v>
      </c>
      <c r="F7" s="35">
        <f t="shared" si="1"/>
        <v>0</v>
      </c>
      <c r="G7" s="35">
        <f t="shared" si="1"/>
        <v>0</v>
      </c>
      <c r="H7" s="35">
        <f t="shared" si="1"/>
        <v>0</v>
      </c>
      <c r="I7" s="35">
        <f t="shared" si="1"/>
        <v>0</v>
      </c>
      <c r="J7" s="35">
        <f t="shared" si="1"/>
        <v>0</v>
      </c>
      <c r="K7" s="35">
        <f t="shared" si="1"/>
        <v>0</v>
      </c>
      <c r="L7" s="35">
        <f t="shared" si="1"/>
        <v>0</v>
      </c>
      <c r="M7" s="35">
        <f t="shared" si="1"/>
        <v>0</v>
      </c>
      <c r="N7" s="35">
        <f t="shared" si="1"/>
        <v>0</v>
      </c>
      <c r="O7" s="35">
        <f t="shared" si="1"/>
        <v>0</v>
      </c>
      <c r="P7" s="35">
        <f t="shared" si="1"/>
        <v>0</v>
      </c>
      <c r="Q7" s="35">
        <f t="shared" si="1"/>
        <v>0</v>
      </c>
    </row>
    <row r="8" spans="1:17" s="40" customFormat="1" ht="13" x14ac:dyDescent="0.3">
      <c r="A8" s="27" t="s">
        <v>35</v>
      </c>
      <c r="C8" s="41"/>
      <c r="D8" s="68">
        <v>0</v>
      </c>
      <c r="E8" s="68">
        <f>D8</f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8">
        <v>0</v>
      </c>
      <c r="O8" s="68">
        <v>0</v>
      </c>
      <c r="P8" s="68">
        <v>0</v>
      </c>
      <c r="Q8" s="68">
        <v>0</v>
      </c>
    </row>
    <row r="9" spans="1:17" x14ac:dyDescent="0.25">
      <c r="A9" s="4" t="s">
        <v>70</v>
      </c>
      <c r="C9" s="67">
        <v>0</v>
      </c>
      <c r="D9" s="35">
        <f t="shared" ref="D9:Q9" si="2">C9*(1+D10)</f>
        <v>0</v>
      </c>
      <c r="E9" s="35">
        <f t="shared" si="2"/>
        <v>0</v>
      </c>
      <c r="F9" s="35">
        <f t="shared" si="2"/>
        <v>0</v>
      </c>
      <c r="G9" s="35">
        <f t="shared" si="2"/>
        <v>0</v>
      </c>
      <c r="H9" s="35">
        <f t="shared" si="2"/>
        <v>0</v>
      </c>
      <c r="I9" s="35">
        <f t="shared" si="2"/>
        <v>0</v>
      </c>
      <c r="J9" s="35">
        <f t="shared" si="2"/>
        <v>0</v>
      </c>
      <c r="K9" s="35">
        <f t="shared" si="2"/>
        <v>0</v>
      </c>
      <c r="L9" s="35">
        <f t="shared" si="2"/>
        <v>0</v>
      </c>
      <c r="M9" s="35">
        <f t="shared" si="2"/>
        <v>0</v>
      </c>
      <c r="N9" s="35">
        <f t="shared" si="2"/>
        <v>0</v>
      </c>
      <c r="O9" s="35">
        <f t="shared" si="2"/>
        <v>0</v>
      </c>
      <c r="P9" s="35">
        <f t="shared" si="2"/>
        <v>0</v>
      </c>
      <c r="Q9" s="35">
        <f t="shared" si="2"/>
        <v>0</v>
      </c>
    </row>
    <row r="10" spans="1:17" s="40" customFormat="1" ht="13" x14ac:dyDescent="0.3">
      <c r="A10" s="27" t="s">
        <v>35</v>
      </c>
      <c r="C10" s="41"/>
      <c r="D10" s="68">
        <v>0</v>
      </c>
      <c r="E10" s="68">
        <f>D10</f>
        <v>0</v>
      </c>
      <c r="F10" s="68">
        <f t="shared" ref="F10:Q10" si="3">E10</f>
        <v>0</v>
      </c>
      <c r="G10" s="68">
        <f t="shared" si="3"/>
        <v>0</v>
      </c>
      <c r="H10" s="68">
        <f t="shared" si="3"/>
        <v>0</v>
      </c>
      <c r="I10" s="68">
        <f t="shared" si="3"/>
        <v>0</v>
      </c>
      <c r="J10" s="68">
        <f t="shared" si="3"/>
        <v>0</v>
      </c>
      <c r="K10" s="68">
        <f t="shared" si="3"/>
        <v>0</v>
      </c>
      <c r="L10" s="68">
        <f t="shared" si="3"/>
        <v>0</v>
      </c>
      <c r="M10" s="68">
        <f t="shared" si="3"/>
        <v>0</v>
      </c>
      <c r="N10" s="68">
        <f t="shared" si="3"/>
        <v>0</v>
      </c>
      <c r="O10" s="68">
        <f t="shared" si="3"/>
        <v>0</v>
      </c>
      <c r="P10" s="68">
        <f t="shared" si="3"/>
        <v>0</v>
      </c>
      <c r="Q10" s="68">
        <f t="shared" si="3"/>
        <v>0</v>
      </c>
    </row>
    <row r="11" spans="1:17" x14ac:dyDescent="0.25">
      <c r="A11" s="4" t="s">
        <v>71</v>
      </c>
      <c r="C11" s="67">
        <v>0</v>
      </c>
      <c r="D11" s="35">
        <f t="shared" ref="D11:Q11" si="4">C11*(1+D12)</f>
        <v>0</v>
      </c>
      <c r="E11" s="35">
        <f t="shared" si="4"/>
        <v>0</v>
      </c>
      <c r="F11" s="35">
        <f t="shared" si="4"/>
        <v>0</v>
      </c>
      <c r="G11" s="35">
        <f t="shared" si="4"/>
        <v>0</v>
      </c>
      <c r="H11" s="35">
        <f t="shared" si="4"/>
        <v>0</v>
      </c>
      <c r="I11" s="35">
        <f t="shared" si="4"/>
        <v>0</v>
      </c>
      <c r="J11" s="35">
        <f t="shared" si="4"/>
        <v>0</v>
      </c>
      <c r="K11" s="35">
        <f t="shared" si="4"/>
        <v>0</v>
      </c>
      <c r="L11" s="35">
        <f t="shared" si="4"/>
        <v>0</v>
      </c>
      <c r="M11" s="35">
        <f t="shared" si="4"/>
        <v>0</v>
      </c>
      <c r="N11" s="35">
        <f t="shared" si="4"/>
        <v>0</v>
      </c>
      <c r="O11" s="35">
        <f t="shared" si="4"/>
        <v>0</v>
      </c>
      <c r="P11" s="35">
        <f t="shared" si="4"/>
        <v>0</v>
      </c>
      <c r="Q11" s="35">
        <f t="shared" si="4"/>
        <v>0</v>
      </c>
    </row>
    <row r="12" spans="1:17" s="40" customFormat="1" ht="13" x14ac:dyDescent="0.3">
      <c r="A12" s="27" t="s">
        <v>35</v>
      </c>
      <c r="C12" s="41"/>
      <c r="D12" s="68">
        <v>0</v>
      </c>
      <c r="E12" s="68">
        <f>D12</f>
        <v>0</v>
      </c>
      <c r="F12" s="68">
        <f t="shared" ref="F12:Q12" si="5">E12</f>
        <v>0</v>
      </c>
      <c r="G12" s="68">
        <f t="shared" si="5"/>
        <v>0</v>
      </c>
      <c r="H12" s="68">
        <f t="shared" si="5"/>
        <v>0</v>
      </c>
      <c r="I12" s="68">
        <f t="shared" si="5"/>
        <v>0</v>
      </c>
      <c r="J12" s="68">
        <f t="shared" si="5"/>
        <v>0</v>
      </c>
      <c r="K12" s="68">
        <f t="shared" si="5"/>
        <v>0</v>
      </c>
      <c r="L12" s="68">
        <f t="shared" si="5"/>
        <v>0</v>
      </c>
      <c r="M12" s="68">
        <f t="shared" si="5"/>
        <v>0</v>
      </c>
      <c r="N12" s="68">
        <f t="shared" si="5"/>
        <v>0</v>
      </c>
      <c r="O12" s="68">
        <f t="shared" si="5"/>
        <v>0</v>
      </c>
      <c r="P12" s="68">
        <f t="shared" si="5"/>
        <v>0</v>
      </c>
      <c r="Q12" s="68">
        <f t="shared" si="5"/>
        <v>0</v>
      </c>
    </row>
    <row r="13" spans="1:17" x14ac:dyDescent="0.25">
      <c r="A13" s="4" t="s">
        <v>72</v>
      </c>
      <c r="C13" s="67">
        <v>0</v>
      </c>
      <c r="D13" s="35">
        <f t="shared" ref="D13:Q13" si="6">C13*(1+D14)</f>
        <v>0</v>
      </c>
      <c r="E13" s="35">
        <f t="shared" si="6"/>
        <v>0</v>
      </c>
      <c r="F13" s="35">
        <f t="shared" si="6"/>
        <v>0</v>
      </c>
      <c r="G13" s="35">
        <f t="shared" si="6"/>
        <v>0</v>
      </c>
      <c r="H13" s="35">
        <f t="shared" si="6"/>
        <v>0</v>
      </c>
      <c r="I13" s="35">
        <f t="shared" si="6"/>
        <v>0</v>
      </c>
      <c r="J13" s="35">
        <f t="shared" si="6"/>
        <v>0</v>
      </c>
      <c r="K13" s="35">
        <f t="shared" si="6"/>
        <v>0</v>
      </c>
      <c r="L13" s="35">
        <f t="shared" si="6"/>
        <v>0</v>
      </c>
      <c r="M13" s="35">
        <f t="shared" si="6"/>
        <v>0</v>
      </c>
      <c r="N13" s="35">
        <f t="shared" si="6"/>
        <v>0</v>
      </c>
      <c r="O13" s="35">
        <f t="shared" si="6"/>
        <v>0</v>
      </c>
      <c r="P13" s="35">
        <f t="shared" si="6"/>
        <v>0</v>
      </c>
      <c r="Q13" s="35">
        <f t="shared" si="6"/>
        <v>0</v>
      </c>
    </row>
    <row r="14" spans="1:17" s="40" customFormat="1" ht="13" x14ac:dyDescent="0.3">
      <c r="A14" s="27" t="s">
        <v>35</v>
      </c>
      <c r="C14" s="41"/>
      <c r="D14" s="68">
        <v>0</v>
      </c>
      <c r="E14" s="68">
        <f>D14</f>
        <v>0</v>
      </c>
      <c r="F14" s="68">
        <f t="shared" ref="F14:Q14" si="7">E14</f>
        <v>0</v>
      </c>
      <c r="G14" s="68">
        <f t="shared" si="7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7"/>
        <v>0</v>
      </c>
    </row>
  </sheetData>
  <pageMargins left="0.7" right="0.7" top="0.75" bottom="0.75" header="0.3" footer="0.3"/>
  <pageSetup paperSize="9" scale="3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DEA6-30EE-45FE-AE47-2C4DC4BD08AE}">
  <dimension ref="A1:Q30"/>
  <sheetViews>
    <sheetView view="pageBreakPreview" topLeftCell="A3" zoomScale="87" zoomScaleNormal="100" workbookViewId="0">
      <selection activeCell="C27" sqref="C27"/>
    </sheetView>
  </sheetViews>
  <sheetFormatPr defaultColWidth="8.81640625" defaultRowHeight="12.5" x14ac:dyDescent="0.25"/>
  <cols>
    <col min="1" max="1" width="41.81640625" style="4" bestFit="1" customWidth="1"/>
    <col min="2" max="2" width="8.81640625" style="4"/>
    <col min="3" max="3" width="16.54296875" style="4" bestFit="1" customWidth="1"/>
    <col min="4" max="4" width="15.453125" style="4" bestFit="1" customWidth="1"/>
    <col min="5" max="5" width="16.1796875" style="4" bestFit="1" customWidth="1"/>
    <col min="6" max="7" width="16.54296875" style="4" bestFit="1" customWidth="1"/>
    <col min="8" max="8" width="15.81640625" style="4" bestFit="1" customWidth="1"/>
    <col min="9" max="9" width="16.1796875" style="4" bestFit="1" customWidth="1"/>
    <col min="10" max="10" width="16.81640625" style="4" bestFit="1" customWidth="1"/>
    <col min="11" max="11" width="15.54296875" style="4" bestFit="1" customWidth="1"/>
    <col min="12" max="12" width="17" style="4" bestFit="1" customWidth="1"/>
    <col min="13" max="13" width="17.81640625" style="4" bestFit="1" customWidth="1"/>
    <col min="14" max="14" width="17.1796875" style="4" bestFit="1" customWidth="1"/>
    <col min="15" max="15" width="16.54296875" style="4" bestFit="1" customWidth="1"/>
    <col min="16" max="16" width="17.1796875" style="4" bestFit="1" customWidth="1"/>
    <col min="17" max="17" width="18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50</v>
      </c>
    </row>
    <row r="5" spans="1:17" ht="13" x14ac:dyDescent="0.3">
      <c r="B5" s="10" t="s">
        <v>51</v>
      </c>
      <c r="C5" s="5">
        <v>12</v>
      </c>
    </row>
    <row r="6" spans="1:17" ht="13" x14ac:dyDescent="0.3">
      <c r="A6" s="10" t="s">
        <v>0</v>
      </c>
      <c r="B6" s="23" t="s">
        <v>25</v>
      </c>
      <c r="C6" s="23">
        <v>1</v>
      </c>
      <c r="D6" s="23">
        <f>C6+1</f>
        <v>2</v>
      </c>
      <c r="E6" s="23">
        <f t="shared" ref="E6:Q6" si="0">D6+1</f>
        <v>3</v>
      </c>
      <c r="F6" s="23">
        <f t="shared" si="0"/>
        <v>4</v>
      </c>
      <c r="G6" s="23">
        <f t="shared" si="0"/>
        <v>5</v>
      </c>
      <c r="H6" s="23">
        <f t="shared" si="0"/>
        <v>6</v>
      </c>
      <c r="I6" s="23">
        <f t="shared" si="0"/>
        <v>7</v>
      </c>
      <c r="J6" s="23">
        <f t="shared" si="0"/>
        <v>8</v>
      </c>
      <c r="K6" s="23">
        <f t="shared" si="0"/>
        <v>9</v>
      </c>
      <c r="L6" s="23">
        <f t="shared" si="0"/>
        <v>10</v>
      </c>
      <c r="M6" s="23">
        <f t="shared" si="0"/>
        <v>11</v>
      </c>
      <c r="N6" s="23">
        <f t="shared" si="0"/>
        <v>12</v>
      </c>
      <c r="O6" s="23">
        <f t="shared" si="0"/>
        <v>13</v>
      </c>
      <c r="P6" s="23">
        <f t="shared" si="0"/>
        <v>14</v>
      </c>
      <c r="Q6" s="23">
        <f t="shared" si="0"/>
        <v>15</v>
      </c>
    </row>
    <row r="7" spans="1:17" ht="13" x14ac:dyDescent="0.3">
      <c r="A7" s="20" t="s">
        <v>37</v>
      </c>
      <c r="C7" s="9">
        <f>DirCosPrc!D6*$C$5</f>
        <v>0</v>
      </c>
      <c r="D7" s="9">
        <f>DirCosPrc!E6*$C$5</f>
        <v>0</v>
      </c>
      <c r="E7" s="9">
        <f>DirCosPrc!F6*$C$5</f>
        <v>0</v>
      </c>
      <c r="F7" s="9">
        <f>DirCosPrc!G6*$C$5</f>
        <v>0</v>
      </c>
      <c r="G7" s="9">
        <f>DirCosPrc!H6*$C$5</f>
        <v>0</v>
      </c>
      <c r="H7" s="9">
        <f>DirCosPrc!I6*$C$5</f>
        <v>0</v>
      </c>
      <c r="I7" s="9">
        <f>DirCosPrc!J6*$C$5</f>
        <v>0</v>
      </c>
      <c r="J7" s="9">
        <f>DirCosPrc!K6*$C$5</f>
        <v>0</v>
      </c>
      <c r="K7" s="9">
        <f>DirCosPrc!L6*$C$5</f>
        <v>0</v>
      </c>
      <c r="L7" s="9">
        <f>DirCosPrc!M6*$C$5</f>
        <v>0</v>
      </c>
      <c r="M7" s="9">
        <f>DirCosPrc!N6*$C$5</f>
        <v>0</v>
      </c>
      <c r="N7" s="9">
        <f>DirCosPrc!O6*$C$5</f>
        <v>0</v>
      </c>
      <c r="O7" s="9">
        <f>DirCosPrc!P6*$C$5</f>
        <v>0</v>
      </c>
      <c r="P7" s="9">
        <f>DirCosPrc!Q6*$C$5</f>
        <v>0</v>
      </c>
      <c r="Q7" s="9">
        <f>DirCosPrc!R6*$C$5</f>
        <v>0</v>
      </c>
    </row>
    <row r="8" spans="1:17" ht="13" x14ac:dyDescent="0.3">
      <c r="A8" s="20" t="s">
        <v>38</v>
      </c>
      <c r="C8" s="49">
        <f>DirCosPrc!D8*'Direct costs'!$C$5</f>
        <v>0</v>
      </c>
      <c r="D8" s="49">
        <f>DirCosPrc!E8*'Direct costs'!$C$5</f>
        <v>0</v>
      </c>
      <c r="E8" s="49">
        <f>DirCosPrc!F8*'Direct costs'!$C$5</f>
        <v>0</v>
      </c>
      <c r="F8" s="49">
        <f>DirCosPrc!G8*'Direct costs'!$C$5</f>
        <v>0</v>
      </c>
      <c r="G8" s="49">
        <f>DirCosPrc!H8*'Direct costs'!$C$5</f>
        <v>0</v>
      </c>
      <c r="H8" s="49">
        <f>DirCosPrc!I8*'Direct costs'!$C$5</f>
        <v>0</v>
      </c>
      <c r="I8" s="49">
        <f>DirCosPrc!J8*'Direct costs'!$C$5</f>
        <v>0</v>
      </c>
      <c r="J8" s="49">
        <f>DirCosPrc!K8*'Direct costs'!$C$5</f>
        <v>0</v>
      </c>
      <c r="K8" s="49">
        <f>DirCosPrc!L8*'Direct costs'!$C$5</f>
        <v>0</v>
      </c>
      <c r="L8" s="49">
        <f>DirCosPrc!M8*'Direct costs'!$C$5</f>
        <v>0</v>
      </c>
      <c r="M8" s="49">
        <f>DirCosPrc!N8*'Direct costs'!$C$5</f>
        <v>0</v>
      </c>
      <c r="N8" s="49">
        <f>DirCosPrc!O8*'Direct costs'!$C$5</f>
        <v>0</v>
      </c>
      <c r="O8" s="49">
        <f>DirCosPrc!P8*'Direct costs'!$C$5</f>
        <v>0</v>
      </c>
      <c r="P8" s="49">
        <f>DirCosPrc!Q8*'Direct costs'!$C$5</f>
        <v>0</v>
      </c>
      <c r="Q8" s="49">
        <f>DirCosPrc!R8*'Direct costs'!$C$5</f>
        <v>0</v>
      </c>
    </row>
    <row r="9" spans="1:17" ht="13" x14ac:dyDescent="0.3">
      <c r="A9" s="20" t="s">
        <v>39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</row>
    <row r="10" spans="1:17" ht="13" x14ac:dyDescent="0.3">
      <c r="A10" s="20"/>
    </row>
    <row r="11" spans="1:17" ht="13" x14ac:dyDescent="0.3">
      <c r="A11" s="10" t="s">
        <v>1</v>
      </c>
    </row>
    <row r="12" spans="1:17" ht="13" x14ac:dyDescent="0.3">
      <c r="A12" s="20" t="s">
        <v>37</v>
      </c>
      <c r="C12" s="49">
        <f>DirCosPrc!D13*DirCosts!$B$11*'Direct costs'!$C$5</f>
        <v>0</v>
      </c>
      <c r="D12" s="49">
        <f>DirCosPrc!E13*DirCosts!$B$11*'Direct costs'!$C$5</f>
        <v>0</v>
      </c>
      <c r="E12" s="49">
        <f>DirCosPrc!F13*DirCosts!$B$11*'Direct costs'!$C$5</f>
        <v>0</v>
      </c>
      <c r="F12" s="49">
        <f>DirCosPrc!G13*DirCosts!$B$11*'Direct costs'!$C$5</f>
        <v>0</v>
      </c>
      <c r="G12" s="49">
        <f>DirCosPrc!H13*DirCosts!$B$11*'Direct costs'!$C$5</f>
        <v>0</v>
      </c>
      <c r="H12" s="49">
        <f>DirCosPrc!I13*DirCosts!$B$11*'Direct costs'!$C$5</f>
        <v>0</v>
      </c>
      <c r="I12" s="49">
        <f>DirCosPrc!J13*DirCosts!$B$11*'Direct costs'!$C$5</f>
        <v>0</v>
      </c>
      <c r="J12" s="49">
        <f>DirCosPrc!K13*DirCosts!$B$11*'Direct costs'!$C$5</f>
        <v>0</v>
      </c>
      <c r="K12" s="49">
        <f>DirCosPrc!L13*DirCosts!$B$11*'Direct costs'!$C$5</f>
        <v>0</v>
      </c>
      <c r="L12" s="49">
        <f>DirCosPrc!M13*DirCosts!$B$11*'Direct costs'!$C$5</f>
        <v>0</v>
      </c>
      <c r="M12" s="49">
        <f>DirCosPrc!N13*DirCosts!$B$11*'Direct costs'!$C$5</f>
        <v>0</v>
      </c>
      <c r="N12" s="49">
        <f>DirCosPrc!O13*DirCosts!$B$11*'Direct costs'!$C$5</f>
        <v>0</v>
      </c>
      <c r="O12" s="49">
        <f>DirCosPrc!P13*DirCosts!$B$11*'Direct costs'!$C$5</f>
        <v>0</v>
      </c>
      <c r="P12" s="49">
        <f>DirCosPrc!Q13*DirCosts!$B$11*'Direct costs'!$C$5</f>
        <v>0</v>
      </c>
      <c r="Q12" s="49">
        <f>DirCosPrc!R13*DirCosts!$B$11*'Direct costs'!$C$5</f>
        <v>0</v>
      </c>
    </row>
    <row r="13" spans="1:17" ht="13" x14ac:dyDescent="0.3">
      <c r="A13" s="20" t="s">
        <v>38</v>
      </c>
      <c r="C13" s="49">
        <f>DirCosPrc!D15*'Direct costs'!$C$5</f>
        <v>0</v>
      </c>
      <c r="D13" s="49">
        <f>DirCosPrc!E15*'Direct costs'!$C$5</f>
        <v>0</v>
      </c>
      <c r="E13" s="49">
        <f>DirCosPrc!F15*'Direct costs'!$C$5</f>
        <v>0</v>
      </c>
      <c r="F13" s="49">
        <f>DirCosPrc!G15*'Direct costs'!$C$5</f>
        <v>0</v>
      </c>
      <c r="G13" s="49">
        <f>DirCosPrc!H15*'Direct costs'!$C$5</f>
        <v>0</v>
      </c>
      <c r="H13" s="49">
        <f>DirCosPrc!I15*'Direct costs'!$C$5</f>
        <v>0</v>
      </c>
      <c r="I13" s="49">
        <f>DirCosPrc!J15*'Direct costs'!$C$5</f>
        <v>0</v>
      </c>
      <c r="J13" s="49">
        <f>DirCosPrc!K15*'Direct costs'!$C$5</f>
        <v>0</v>
      </c>
      <c r="K13" s="49">
        <f>DirCosPrc!L15*'Direct costs'!$C$5</f>
        <v>0</v>
      </c>
      <c r="L13" s="49">
        <f>DirCosPrc!M15*'Direct costs'!$C$5</f>
        <v>0</v>
      </c>
      <c r="M13" s="49">
        <f>DirCosPrc!N15*'Direct costs'!$C$5</f>
        <v>0</v>
      </c>
      <c r="N13" s="49">
        <f>DirCosPrc!O15*'Direct costs'!$C$5</f>
        <v>0</v>
      </c>
      <c r="O13" s="49">
        <f>DirCosPrc!P15*'Direct costs'!$C$5</f>
        <v>0</v>
      </c>
      <c r="P13" s="49">
        <f>DirCosPrc!Q15*'Direct costs'!$C$5</f>
        <v>0</v>
      </c>
      <c r="Q13" s="49">
        <f>DirCosPrc!R15*'Direct costs'!$C$5</f>
        <v>0</v>
      </c>
    </row>
    <row r="14" spans="1:17" ht="13" x14ac:dyDescent="0.3">
      <c r="A14" s="20" t="s">
        <v>39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</row>
    <row r="16" spans="1:17" ht="13" x14ac:dyDescent="0.3">
      <c r="A16" s="10" t="s">
        <v>15</v>
      </c>
    </row>
    <row r="17" spans="1:17" ht="13" x14ac:dyDescent="0.3">
      <c r="A17" s="20" t="s">
        <v>37</v>
      </c>
      <c r="C17" s="17">
        <v>0</v>
      </c>
      <c r="D17" s="17">
        <f>DirCosPrc!E20*DirCosts!$B$16*'Direct costs'!$C$5</f>
        <v>0</v>
      </c>
      <c r="E17" s="17">
        <f>DirCosPrc!F20*DirCosts!$B$16*'Direct costs'!$C$5</f>
        <v>0</v>
      </c>
      <c r="F17" s="17">
        <f>DirCosPrc!G20*DirCosts!$B$16*'Direct costs'!$C$5</f>
        <v>0</v>
      </c>
      <c r="G17" s="17">
        <f>DirCosPrc!H20*DirCosts!$B$16*'Direct costs'!$C$5</f>
        <v>0</v>
      </c>
      <c r="H17" s="17">
        <f>DirCosPrc!I20*DirCosts!$B$16*'Direct costs'!$C$5</f>
        <v>0</v>
      </c>
      <c r="I17" s="17">
        <f>DirCosPrc!J20*DirCosts!$B$16*'Direct costs'!$C$5</f>
        <v>0</v>
      </c>
      <c r="J17" s="17">
        <f>DirCosPrc!K20*DirCosts!$B$16*'Direct costs'!$C$5</f>
        <v>0</v>
      </c>
      <c r="K17" s="17">
        <f>DirCosPrc!L20*DirCosts!$B$16*'Direct costs'!$C$5</f>
        <v>0</v>
      </c>
      <c r="L17" s="17">
        <f>DirCosPrc!M20*DirCosts!$B$16*'Direct costs'!$C$5</f>
        <v>0</v>
      </c>
      <c r="M17" s="17">
        <f>DirCosPrc!N20*DirCosts!$B$16*'Direct costs'!$C$5</f>
        <v>0</v>
      </c>
      <c r="N17" s="17">
        <f>DirCosPrc!O20*DirCosts!$B$16*'Direct costs'!$C$5</f>
        <v>0</v>
      </c>
      <c r="O17" s="17">
        <f>DirCosPrc!P20*DirCosts!$B$16*'Direct costs'!$C$5</f>
        <v>0</v>
      </c>
      <c r="P17" s="17">
        <f>DirCosPrc!Q20*DirCosts!$B$16*'Direct costs'!$C$5</f>
        <v>0</v>
      </c>
      <c r="Q17" s="17">
        <f>DirCosPrc!R20*DirCosts!$B$16*'Direct costs'!$C$5</f>
        <v>0</v>
      </c>
    </row>
    <row r="18" spans="1:17" ht="13" x14ac:dyDescent="0.3">
      <c r="A18" s="20" t="s">
        <v>38</v>
      </c>
      <c r="C18" s="17">
        <v>0</v>
      </c>
      <c r="D18" s="17">
        <f>DirCosPrc!E22*'Direct costs'!$C$5</f>
        <v>0</v>
      </c>
      <c r="E18" s="17">
        <f>DirCosPrc!F22*'Direct costs'!$C$5</f>
        <v>0</v>
      </c>
      <c r="F18" s="17">
        <f>DirCosPrc!G22*'Direct costs'!$C$5</f>
        <v>0</v>
      </c>
      <c r="G18" s="17">
        <f>DirCosPrc!H22*'Direct costs'!$C$5</f>
        <v>0</v>
      </c>
      <c r="H18" s="17">
        <f>DirCosPrc!I22*'Direct costs'!$C$5</f>
        <v>0</v>
      </c>
      <c r="I18" s="17">
        <f>DirCosPrc!J22*'Direct costs'!$C$5</f>
        <v>0</v>
      </c>
      <c r="J18" s="17">
        <f>DirCosPrc!K22*'Direct costs'!$C$5</f>
        <v>0</v>
      </c>
      <c r="K18" s="17">
        <f>DirCosPrc!L22*'Direct costs'!$C$5</f>
        <v>0</v>
      </c>
      <c r="L18" s="17">
        <f>DirCosPrc!M22*'Direct costs'!$C$5</f>
        <v>0</v>
      </c>
      <c r="M18" s="17">
        <f>DirCosPrc!N22*'Direct costs'!$C$5</f>
        <v>0</v>
      </c>
      <c r="N18" s="17">
        <f>DirCosPrc!O22*'Direct costs'!$C$5</f>
        <v>0</v>
      </c>
      <c r="O18" s="17">
        <f>DirCosPrc!P22*'Direct costs'!$C$5</f>
        <v>0</v>
      </c>
      <c r="P18" s="17">
        <f>DirCosPrc!Q22*'Direct costs'!$C$5</f>
        <v>0</v>
      </c>
      <c r="Q18" s="17">
        <f>DirCosPrc!R22*'Direct costs'!$C$5</f>
        <v>0</v>
      </c>
    </row>
    <row r="19" spans="1:17" ht="13" x14ac:dyDescent="0.3">
      <c r="A19" s="20" t="s">
        <v>39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</row>
    <row r="21" spans="1:17" ht="13" x14ac:dyDescent="0.3">
      <c r="A21" s="10" t="s">
        <v>2</v>
      </c>
      <c r="D21" s="56"/>
    </row>
    <row r="22" spans="1:17" ht="13" x14ac:dyDescent="0.3">
      <c r="A22" s="20" t="s">
        <v>40</v>
      </c>
      <c r="C22" s="49">
        <f>DirCosPrc!D27*DirCosts!$B$21*'Direct costs'!$C$5</f>
        <v>0</v>
      </c>
      <c r="D22" s="49">
        <f>DirCosPrc!E27*DirCosts!$B$21*'Direct costs'!$C$5</f>
        <v>0</v>
      </c>
      <c r="E22" s="49">
        <f>DirCosPrc!F27*DirCosts!$B$21*'Direct costs'!$C$5</f>
        <v>0</v>
      </c>
      <c r="F22" s="49">
        <f>DirCosPrc!G27*DirCosts!$B$21*'Direct costs'!$C$5</f>
        <v>0</v>
      </c>
      <c r="G22" s="49">
        <f>DirCosPrc!H27*DirCosts!$B$21*'Direct costs'!$C$5</f>
        <v>0</v>
      </c>
      <c r="H22" s="49">
        <f>DirCosPrc!I27*DirCosts!$B$21*'Direct costs'!$C$5</f>
        <v>0</v>
      </c>
      <c r="I22" s="49">
        <f>DirCosPrc!J27*DirCosts!$B$21*'Direct costs'!$C$5</f>
        <v>0</v>
      </c>
      <c r="J22" s="49">
        <f>DirCosPrc!K27*DirCosts!$B$21*'Direct costs'!$C$5</f>
        <v>0</v>
      </c>
      <c r="K22" s="49">
        <f>DirCosPrc!L27*DirCosts!$B$21*'Direct costs'!$C$5</f>
        <v>0</v>
      </c>
      <c r="L22" s="49">
        <f>DirCosPrc!M27*DirCosts!$B$21*'Direct costs'!$C$5</f>
        <v>0</v>
      </c>
      <c r="M22" s="49">
        <f>DirCosPrc!N27*DirCosts!$B$21*'Direct costs'!$C$5</f>
        <v>0</v>
      </c>
      <c r="N22" s="49">
        <f>DirCosPrc!O27*DirCosts!$B$21*'Direct costs'!$C$5</f>
        <v>0</v>
      </c>
      <c r="O22" s="49">
        <f>DirCosPrc!P27*DirCosts!$B$21*'Direct costs'!$C$5</f>
        <v>0</v>
      </c>
      <c r="P22" s="49">
        <f>DirCosPrc!Q27*DirCosts!$B$21*'Direct costs'!$C$5</f>
        <v>0</v>
      </c>
      <c r="Q22" s="49">
        <f>DirCosPrc!R27*DirCosts!$B$21*'Direct costs'!$C$5</f>
        <v>0</v>
      </c>
    </row>
    <row r="23" spans="1:17" ht="13" x14ac:dyDescent="0.3">
      <c r="A23" s="20" t="s">
        <v>41</v>
      </c>
      <c r="C23" s="49">
        <f>DirCosPrc!D29*350</f>
        <v>0</v>
      </c>
      <c r="D23" s="49">
        <f>DirCosPrc!E29*350</f>
        <v>0</v>
      </c>
      <c r="E23" s="49">
        <f>DirCosPrc!F29*350</f>
        <v>0</v>
      </c>
      <c r="F23" s="49">
        <f>DirCosPrc!G29*350</f>
        <v>0</v>
      </c>
      <c r="G23" s="49">
        <f>DirCosPrc!H29*350</f>
        <v>0</v>
      </c>
      <c r="H23" s="49">
        <f>DirCosPrc!I29*350</f>
        <v>0</v>
      </c>
      <c r="I23" s="49">
        <f>DirCosPrc!J29*350</f>
        <v>0</v>
      </c>
      <c r="J23" s="49">
        <f>DirCosPrc!K29*350</f>
        <v>0</v>
      </c>
      <c r="K23" s="49">
        <f>DirCosPrc!L29*350</f>
        <v>0</v>
      </c>
      <c r="L23" s="49">
        <f>DirCosPrc!M29*350</f>
        <v>0</v>
      </c>
      <c r="M23" s="49">
        <f>DirCosPrc!N29*350</f>
        <v>0</v>
      </c>
      <c r="N23" s="49">
        <f>DirCosPrc!O29*350</f>
        <v>0</v>
      </c>
      <c r="O23" s="49">
        <f>DirCosPrc!P29*350</f>
        <v>0</v>
      </c>
      <c r="P23" s="49">
        <f>DirCosPrc!Q29*350</f>
        <v>0</v>
      </c>
      <c r="Q23" s="49">
        <f>DirCosPrc!R29*350</f>
        <v>0</v>
      </c>
    </row>
    <row r="24" spans="1:17" ht="13" x14ac:dyDescent="0.3">
      <c r="A24" s="20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</row>
    <row r="25" spans="1:17" ht="13" x14ac:dyDescent="0.3">
      <c r="A25" s="20" t="s">
        <v>42</v>
      </c>
      <c r="C25" s="49">
        <f>DirCosPrc!D36*'Commute Facility'!$B$6</f>
        <v>0</v>
      </c>
      <c r="D25" s="49">
        <f>DirCosPrc!E36*'Commute Facility'!$B$6</f>
        <v>0</v>
      </c>
      <c r="E25" s="49">
        <f>DirCosPrc!F36*'Commute Facility'!$B$6</f>
        <v>0</v>
      </c>
      <c r="F25" s="49">
        <f>DirCosPrc!G36*'Commute Facility'!$B$6</f>
        <v>0</v>
      </c>
      <c r="G25" s="49">
        <f>DirCosPrc!H36*'Commute Facility'!$B$6</f>
        <v>0</v>
      </c>
      <c r="H25" s="49">
        <f>DirCosPrc!I36*'Commute Facility'!$B$6</f>
        <v>0</v>
      </c>
      <c r="I25" s="49">
        <f>DirCosPrc!J36*'Commute Facility'!$B$6</f>
        <v>0</v>
      </c>
      <c r="J25" s="49">
        <f>DirCosPrc!K36*'Commute Facility'!$B$6</f>
        <v>0</v>
      </c>
      <c r="K25" s="49">
        <f>DirCosPrc!L36*'Commute Facility'!$B$6</f>
        <v>0</v>
      </c>
      <c r="L25" s="49">
        <f>DirCosPrc!M36*'Commute Facility'!$B$6</f>
        <v>0</v>
      </c>
      <c r="M25" s="49">
        <f>DirCosPrc!N36*'Commute Facility'!$B$6</f>
        <v>0</v>
      </c>
      <c r="N25" s="49">
        <f>DirCosPrc!O36*'Commute Facility'!$B$6</f>
        <v>0</v>
      </c>
      <c r="O25" s="49">
        <f>DirCosPrc!P36*'Commute Facility'!$B$6</f>
        <v>0</v>
      </c>
      <c r="P25" s="49">
        <f>DirCosPrc!Q36*'Commute Facility'!$B$6</f>
        <v>0</v>
      </c>
      <c r="Q25" s="49">
        <f>DirCosPrc!R36*'Commute Facility'!$B$6</f>
        <v>0</v>
      </c>
    </row>
    <row r="26" spans="1:17" ht="13" x14ac:dyDescent="0.3">
      <c r="A26" s="20" t="s">
        <v>43</v>
      </c>
      <c r="C26" s="49">
        <f>DirCosPrc!$B$38*Revenue!C29</f>
        <v>0</v>
      </c>
      <c r="D26" s="49">
        <f>DirCosPrc!$B$38*Revenue!D29</f>
        <v>0</v>
      </c>
      <c r="E26" s="49">
        <f>DirCosPrc!$B$38*Revenue!E29</f>
        <v>0</v>
      </c>
      <c r="F26" s="49">
        <f>DirCosPrc!$B$38*Revenue!F29</f>
        <v>0</v>
      </c>
      <c r="G26" s="49">
        <f>DirCosPrc!$B$38*Revenue!G29</f>
        <v>0</v>
      </c>
      <c r="H26" s="49">
        <f>DirCosPrc!$B$38*Revenue!H29</f>
        <v>0</v>
      </c>
      <c r="I26" s="49">
        <f>DirCosPrc!$B$38*Revenue!I29</f>
        <v>0</v>
      </c>
      <c r="J26" s="49">
        <f>DirCosPrc!$B$38*Revenue!J29</f>
        <v>0</v>
      </c>
      <c r="K26" s="49">
        <f>DirCosPrc!$B$38*Revenue!K29</f>
        <v>0</v>
      </c>
      <c r="L26" s="49">
        <f>DirCosPrc!$B$38*Revenue!L29</f>
        <v>0</v>
      </c>
      <c r="M26" s="49">
        <f>DirCosPrc!$B$38*Revenue!M29</f>
        <v>0</v>
      </c>
      <c r="N26" s="49">
        <f>DirCosPrc!$B$38*Revenue!N29</f>
        <v>0</v>
      </c>
      <c r="O26" s="49">
        <f>DirCosPrc!$B$38*Revenue!O29</f>
        <v>0</v>
      </c>
      <c r="P26" s="49">
        <f>DirCosPrc!$B$38*Revenue!P29</f>
        <v>0</v>
      </c>
      <c r="Q26" s="49">
        <f>DirCosPrc!$B$38*Revenue!Q29</f>
        <v>0</v>
      </c>
    </row>
    <row r="27" spans="1:17" ht="13" x14ac:dyDescent="0.3">
      <c r="A27" s="10"/>
    </row>
    <row r="28" spans="1:17" s="9" customFormat="1" ht="13" x14ac:dyDescent="0.3">
      <c r="A28" s="20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s="9" customFormat="1" ht="13.5" thickBot="1" x14ac:dyDescent="0.35">
      <c r="A29" s="20"/>
      <c r="B29" s="4"/>
      <c r="C29" s="22">
        <f t="shared" ref="C29:Q29" si="1">SUM(C7:C27)</f>
        <v>0</v>
      </c>
      <c r="D29" s="22">
        <f t="shared" si="1"/>
        <v>0</v>
      </c>
      <c r="E29" s="22">
        <f t="shared" si="1"/>
        <v>0</v>
      </c>
      <c r="F29" s="22">
        <f t="shared" si="1"/>
        <v>0</v>
      </c>
      <c r="G29" s="22">
        <f t="shared" si="1"/>
        <v>0</v>
      </c>
      <c r="H29" s="22">
        <f t="shared" si="1"/>
        <v>0</v>
      </c>
      <c r="I29" s="22">
        <f t="shared" si="1"/>
        <v>0</v>
      </c>
      <c r="J29" s="22">
        <f t="shared" si="1"/>
        <v>0</v>
      </c>
      <c r="K29" s="22">
        <f t="shared" si="1"/>
        <v>0</v>
      </c>
      <c r="L29" s="22">
        <f t="shared" si="1"/>
        <v>0</v>
      </c>
      <c r="M29" s="22">
        <f t="shared" si="1"/>
        <v>0</v>
      </c>
      <c r="N29" s="22">
        <f t="shared" si="1"/>
        <v>0</v>
      </c>
      <c r="O29" s="22">
        <f t="shared" si="1"/>
        <v>0</v>
      </c>
      <c r="P29" s="22">
        <f t="shared" si="1"/>
        <v>0</v>
      </c>
      <c r="Q29" s="22">
        <f t="shared" si="1"/>
        <v>0</v>
      </c>
    </row>
    <row r="30" spans="1:17" ht="13" thickTop="1" x14ac:dyDescent="0.25"/>
  </sheetData>
  <pageMargins left="0.7" right="0.7" top="0.75" bottom="0.75" header="0.3" footer="0.3"/>
  <pageSetup paperSize="9" scale="2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76EB-F96D-438C-89E2-297BC06A83EB}">
  <dimension ref="A1:R45"/>
  <sheetViews>
    <sheetView view="pageBreakPreview" zoomScale="71" zoomScaleNormal="100" workbookViewId="0">
      <selection activeCell="B30" sqref="B30"/>
    </sheetView>
  </sheetViews>
  <sheetFormatPr defaultColWidth="8.81640625" defaultRowHeight="12.5" x14ac:dyDescent="0.25"/>
  <cols>
    <col min="1" max="1" width="41.81640625" style="4" bestFit="1" customWidth="1"/>
    <col min="2" max="2" width="13.81640625" style="9" bestFit="1" customWidth="1"/>
    <col min="3" max="3" width="8.81640625" style="4"/>
    <col min="4" max="13" width="9.1796875" style="4" bestFit="1" customWidth="1"/>
    <col min="14" max="18" width="10.54296875" style="4" bestFit="1" customWidth="1"/>
    <col min="19" max="16384" width="8.81640625" style="4"/>
  </cols>
  <sheetData>
    <row r="1" spans="1:18" s="12" customFormat="1" x14ac:dyDescent="0.25">
      <c r="A1" s="12" t="s">
        <v>143</v>
      </c>
    </row>
    <row r="2" spans="1:18" s="12" customFormat="1" x14ac:dyDescent="0.25">
      <c r="A2" s="12" t="s">
        <v>136</v>
      </c>
    </row>
    <row r="3" spans="1:18" s="1" customFormat="1" x14ac:dyDescent="0.25">
      <c r="A3" s="1" t="s">
        <v>48</v>
      </c>
      <c r="B3" s="34"/>
    </row>
    <row r="5" spans="1:18" ht="13" x14ac:dyDescent="0.3">
      <c r="A5" s="10" t="s">
        <v>0</v>
      </c>
      <c r="B5" s="25"/>
      <c r="C5" s="23" t="s">
        <v>25</v>
      </c>
      <c r="D5" s="23">
        <v>1</v>
      </c>
      <c r="E5" s="23">
        <f>D5+1</f>
        <v>2</v>
      </c>
      <c r="F5" s="23">
        <f t="shared" ref="F5:R5" si="0">E5+1</f>
        <v>3</v>
      </c>
      <c r="G5" s="23">
        <f t="shared" si="0"/>
        <v>4</v>
      </c>
      <c r="H5" s="23">
        <f t="shared" si="0"/>
        <v>5</v>
      </c>
      <c r="I5" s="23">
        <f t="shared" si="0"/>
        <v>6</v>
      </c>
      <c r="J5" s="23">
        <f t="shared" si="0"/>
        <v>7</v>
      </c>
      <c r="K5" s="23">
        <f t="shared" si="0"/>
        <v>8</v>
      </c>
      <c r="L5" s="23">
        <f t="shared" si="0"/>
        <v>9</v>
      </c>
      <c r="M5" s="23">
        <f t="shared" si="0"/>
        <v>10</v>
      </c>
      <c r="N5" s="23">
        <f t="shared" si="0"/>
        <v>11</v>
      </c>
      <c r="O5" s="23">
        <f t="shared" si="0"/>
        <v>12</v>
      </c>
      <c r="P5" s="23">
        <f t="shared" si="0"/>
        <v>13</v>
      </c>
      <c r="Q5" s="23">
        <f t="shared" si="0"/>
        <v>14</v>
      </c>
      <c r="R5" s="23">
        <f t="shared" si="0"/>
        <v>15</v>
      </c>
    </row>
    <row r="6" spans="1:18" ht="13" x14ac:dyDescent="0.3">
      <c r="A6" s="20" t="s">
        <v>37</v>
      </c>
      <c r="B6" s="49">
        <f>'Staff Req'!F13</f>
        <v>0</v>
      </c>
      <c r="D6" s="17">
        <f>B6</f>
        <v>0</v>
      </c>
      <c r="E6" s="17">
        <f>D6*(1+E7)</f>
        <v>0</v>
      </c>
      <c r="F6" s="17">
        <f t="shared" ref="F6:R6" si="1">E6*(1+F7)</f>
        <v>0</v>
      </c>
      <c r="G6" s="17">
        <f t="shared" si="1"/>
        <v>0</v>
      </c>
      <c r="H6" s="17">
        <f t="shared" si="1"/>
        <v>0</v>
      </c>
      <c r="I6" s="17">
        <f t="shared" si="1"/>
        <v>0</v>
      </c>
      <c r="J6" s="17">
        <f t="shared" si="1"/>
        <v>0</v>
      </c>
      <c r="K6" s="17">
        <f t="shared" si="1"/>
        <v>0</v>
      </c>
      <c r="L6" s="17">
        <f t="shared" si="1"/>
        <v>0</v>
      </c>
      <c r="M6" s="17">
        <f t="shared" si="1"/>
        <v>0</v>
      </c>
      <c r="N6" s="17">
        <f t="shared" si="1"/>
        <v>0</v>
      </c>
      <c r="O6" s="17">
        <f t="shared" si="1"/>
        <v>0</v>
      </c>
      <c r="P6" s="17">
        <f t="shared" si="1"/>
        <v>0</v>
      </c>
      <c r="Q6" s="17">
        <f t="shared" si="1"/>
        <v>0</v>
      </c>
      <c r="R6" s="17">
        <f t="shared" si="1"/>
        <v>0</v>
      </c>
    </row>
    <row r="7" spans="1:18" ht="13" x14ac:dyDescent="0.3">
      <c r="A7" s="42" t="s">
        <v>35</v>
      </c>
      <c r="B7" s="4"/>
      <c r="C7" s="9"/>
      <c r="E7" s="68">
        <v>0</v>
      </c>
      <c r="F7" s="68">
        <f>E7</f>
        <v>0</v>
      </c>
      <c r="G7" s="68">
        <f t="shared" ref="G7:R7" si="2">F7</f>
        <v>0</v>
      </c>
      <c r="H7" s="68">
        <f t="shared" si="2"/>
        <v>0</v>
      </c>
      <c r="I7" s="68">
        <f t="shared" si="2"/>
        <v>0</v>
      </c>
      <c r="J7" s="68">
        <f t="shared" si="2"/>
        <v>0</v>
      </c>
      <c r="K7" s="68">
        <f t="shared" si="2"/>
        <v>0</v>
      </c>
      <c r="L7" s="68">
        <f t="shared" si="2"/>
        <v>0</v>
      </c>
      <c r="M7" s="68">
        <f t="shared" si="2"/>
        <v>0</v>
      </c>
      <c r="N7" s="68">
        <f t="shared" si="2"/>
        <v>0</v>
      </c>
      <c r="O7" s="68">
        <f t="shared" si="2"/>
        <v>0</v>
      </c>
      <c r="P7" s="68">
        <f t="shared" si="2"/>
        <v>0</v>
      </c>
      <c r="Q7" s="68">
        <f t="shared" si="2"/>
        <v>0</v>
      </c>
      <c r="R7" s="68">
        <f t="shared" si="2"/>
        <v>0</v>
      </c>
    </row>
    <row r="8" spans="1:18" ht="13" x14ac:dyDescent="0.3">
      <c r="A8" s="20" t="s">
        <v>38</v>
      </c>
      <c r="B8" s="9">
        <f>DirCosts!B7</f>
        <v>0</v>
      </c>
      <c r="D8" s="17">
        <f>B8</f>
        <v>0</v>
      </c>
      <c r="E8" s="17">
        <f t="shared" ref="E8:R8" si="3">D8*(1+E9)</f>
        <v>0</v>
      </c>
      <c r="F8" s="17">
        <f t="shared" si="3"/>
        <v>0</v>
      </c>
      <c r="G8" s="17">
        <f t="shared" si="3"/>
        <v>0</v>
      </c>
      <c r="H8" s="17">
        <f t="shared" si="3"/>
        <v>0</v>
      </c>
      <c r="I8" s="17">
        <f t="shared" si="3"/>
        <v>0</v>
      </c>
      <c r="J8" s="17">
        <f t="shared" si="3"/>
        <v>0</v>
      </c>
      <c r="K8" s="17">
        <f t="shared" si="3"/>
        <v>0</v>
      </c>
      <c r="L8" s="17">
        <f t="shared" si="3"/>
        <v>0</v>
      </c>
      <c r="M8" s="17">
        <f t="shared" si="3"/>
        <v>0</v>
      </c>
      <c r="N8" s="17">
        <f t="shared" si="3"/>
        <v>0</v>
      </c>
      <c r="O8" s="17">
        <f t="shared" si="3"/>
        <v>0</v>
      </c>
      <c r="P8" s="17">
        <f t="shared" si="3"/>
        <v>0</v>
      </c>
      <c r="Q8" s="17">
        <f t="shared" si="3"/>
        <v>0</v>
      </c>
      <c r="R8" s="17">
        <f t="shared" si="3"/>
        <v>0</v>
      </c>
    </row>
    <row r="9" spans="1:18" ht="13" x14ac:dyDescent="0.3">
      <c r="A9" s="42" t="s">
        <v>35</v>
      </c>
      <c r="B9" s="4"/>
      <c r="C9" s="9"/>
      <c r="E9" s="68">
        <v>0</v>
      </c>
      <c r="F9" s="68">
        <f>E9</f>
        <v>0</v>
      </c>
      <c r="G9" s="68">
        <f t="shared" ref="G9:R9" si="4">F9</f>
        <v>0</v>
      </c>
      <c r="H9" s="68">
        <f t="shared" si="4"/>
        <v>0</v>
      </c>
      <c r="I9" s="68">
        <f t="shared" si="4"/>
        <v>0</v>
      </c>
      <c r="J9" s="68">
        <f t="shared" si="4"/>
        <v>0</v>
      </c>
      <c r="K9" s="68">
        <f t="shared" si="4"/>
        <v>0</v>
      </c>
      <c r="L9" s="68">
        <f t="shared" si="4"/>
        <v>0</v>
      </c>
      <c r="M9" s="68">
        <f t="shared" si="4"/>
        <v>0</v>
      </c>
      <c r="N9" s="68">
        <f t="shared" si="4"/>
        <v>0</v>
      </c>
      <c r="O9" s="68">
        <f t="shared" si="4"/>
        <v>0</v>
      </c>
      <c r="P9" s="68">
        <f t="shared" si="4"/>
        <v>0</v>
      </c>
      <c r="Q9" s="68">
        <f t="shared" si="4"/>
        <v>0</v>
      </c>
      <c r="R9" s="68">
        <f t="shared" si="4"/>
        <v>0</v>
      </c>
    </row>
    <row r="10" spans="1:18" ht="13" x14ac:dyDescent="0.3">
      <c r="A10" s="20" t="s">
        <v>39</v>
      </c>
      <c r="B10" s="35">
        <f>DirCosts!B8</f>
        <v>0</v>
      </c>
    </row>
    <row r="11" spans="1:18" ht="13" x14ac:dyDescent="0.3">
      <c r="A11" s="20"/>
      <c r="B11" s="35"/>
    </row>
    <row r="12" spans="1:18" ht="13" x14ac:dyDescent="0.3">
      <c r="A12" s="10" t="s">
        <v>1</v>
      </c>
    </row>
    <row r="13" spans="1:18" ht="13" x14ac:dyDescent="0.3">
      <c r="A13" s="20" t="s">
        <v>37</v>
      </c>
      <c r="B13" s="9">
        <f>'Staff Req'!F20</f>
        <v>0</v>
      </c>
      <c r="D13" s="17">
        <f>B13</f>
        <v>0</v>
      </c>
      <c r="E13" s="17">
        <f t="shared" ref="E13:R13" si="5">D13*(1+E14)</f>
        <v>0</v>
      </c>
      <c r="F13" s="17">
        <f t="shared" si="5"/>
        <v>0</v>
      </c>
      <c r="G13" s="17">
        <f t="shared" si="5"/>
        <v>0</v>
      </c>
      <c r="H13" s="17">
        <f t="shared" si="5"/>
        <v>0</v>
      </c>
      <c r="I13" s="17">
        <f t="shared" si="5"/>
        <v>0</v>
      </c>
      <c r="J13" s="17">
        <f t="shared" si="5"/>
        <v>0</v>
      </c>
      <c r="K13" s="17">
        <f t="shared" si="5"/>
        <v>0</v>
      </c>
      <c r="L13" s="17">
        <f t="shared" si="5"/>
        <v>0</v>
      </c>
      <c r="M13" s="17">
        <f t="shared" si="5"/>
        <v>0</v>
      </c>
      <c r="N13" s="17">
        <f t="shared" si="5"/>
        <v>0</v>
      </c>
      <c r="O13" s="17">
        <f t="shared" si="5"/>
        <v>0</v>
      </c>
      <c r="P13" s="17">
        <f t="shared" si="5"/>
        <v>0</v>
      </c>
      <c r="Q13" s="17">
        <f t="shared" si="5"/>
        <v>0</v>
      </c>
      <c r="R13" s="17">
        <f t="shared" si="5"/>
        <v>0</v>
      </c>
    </row>
    <row r="14" spans="1:18" ht="13" x14ac:dyDescent="0.3">
      <c r="A14" s="42" t="s">
        <v>35</v>
      </c>
      <c r="B14" s="4"/>
      <c r="C14" s="9"/>
      <c r="E14" s="68">
        <v>0</v>
      </c>
      <c r="F14" s="68">
        <f>E14</f>
        <v>0</v>
      </c>
      <c r="G14" s="68">
        <f t="shared" ref="G14:R14" si="6">F14</f>
        <v>0</v>
      </c>
      <c r="H14" s="68">
        <f t="shared" si="6"/>
        <v>0</v>
      </c>
      <c r="I14" s="68">
        <f t="shared" si="6"/>
        <v>0</v>
      </c>
      <c r="J14" s="68">
        <f t="shared" si="6"/>
        <v>0</v>
      </c>
      <c r="K14" s="68">
        <f t="shared" si="6"/>
        <v>0</v>
      </c>
      <c r="L14" s="68">
        <f t="shared" si="6"/>
        <v>0</v>
      </c>
      <c r="M14" s="68">
        <f t="shared" si="6"/>
        <v>0</v>
      </c>
      <c r="N14" s="68">
        <f t="shared" si="6"/>
        <v>0</v>
      </c>
      <c r="O14" s="68">
        <f t="shared" si="6"/>
        <v>0</v>
      </c>
      <c r="P14" s="68">
        <f t="shared" si="6"/>
        <v>0</v>
      </c>
      <c r="Q14" s="68">
        <f t="shared" si="6"/>
        <v>0</v>
      </c>
      <c r="R14" s="68">
        <f t="shared" si="6"/>
        <v>0</v>
      </c>
    </row>
    <row r="15" spans="1:18" ht="13" x14ac:dyDescent="0.3">
      <c r="A15" s="20" t="s">
        <v>38</v>
      </c>
      <c r="B15" s="63">
        <v>0</v>
      </c>
      <c r="D15" s="17">
        <f>B15</f>
        <v>0</v>
      </c>
      <c r="E15" s="17">
        <f t="shared" ref="E15:R15" si="7">D15*(1+E16)</f>
        <v>0</v>
      </c>
      <c r="F15" s="17">
        <f t="shared" si="7"/>
        <v>0</v>
      </c>
      <c r="G15" s="17">
        <f t="shared" si="7"/>
        <v>0</v>
      </c>
      <c r="H15" s="17">
        <f t="shared" si="7"/>
        <v>0</v>
      </c>
      <c r="I15" s="17">
        <f t="shared" si="7"/>
        <v>0</v>
      </c>
      <c r="J15" s="17">
        <f t="shared" si="7"/>
        <v>0</v>
      </c>
      <c r="K15" s="17">
        <f t="shared" si="7"/>
        <v>0</v>
      </c>
      <c r="L15" s="17">
        <f t="shared" si="7"/>
        <v>0</v>
      </c>
      <c r="M15" s="17">
        <f t="shared" si="7"/>
        <v>0</v>
      </c>
      <c r="N15" s="17">
        <f t="shared" si="7"/>
        <v>0</v>
      </c>
      <c r="O15" s="17">
        <f t="shared" si="7"/>
        <v>0</v>
      </c>
      <c r="P15" s="17">
        <f t="shared" si="7"/>
        <v>0</v>
      </c>
      <c r="Q15" s="17">
        <f t="shared" si="7"/>
        <v>0</v>
      </c>
      <c r="R15" s="17">
        <f t="shared" si="7"/>
        <v>0</v>
      </c>
    </row>
    <row r="16" spans="1:18" ht="13" x14ac:dyDescent="0.3">
      <c r="A16" s="42" t="s">
        <v>35</v>
      </c>
      <c r="B16" s="4"/>
      <c r="C16" s="9"/>
      <c r="E16" s="68">
        <v>0</v>
      </c>
      <c r="F16" s="68">
        <f>E16</f>
        <v>0</v>
      </c>
      <c r="G16" s="68">
        <f t="shared" ref="G16:R16" si="8">F16</f>
        <v>0</v>
      </c>
      <c r="H16" s="68">
        <f t="shared" si="8"/>
        <v>0</v>
      </c>
      <c r="I16" s="68">
        <f t="shared" si="8"/>
        <v>0</v>
      </c>
      <c r="J16" s="68">
        <f t="shared" si="8"/>
        <v>0</v>
      </c>
      <c r="K16" s="68">
        <f t="shared" si="8"/>
        <v>0</v>
      </c>
      <c r="L16" s="68">
        <f t="shared" si="8"/>
        <v>0</v>
      </c>
      <c r="M16" s="68">
        <f t="shared" si="8"/>
        <v>0</v>
      </c>
      <c r="N16" s="68">
        <f t="shared" si="8"/>
        <v>0</v>
      </c>
      <c r="O16" s="68">
        <f t="shared" si="8"/>
        <v>0</v>
      </c>
      <c r="P16" s="68">
        <f t="shared" si="8"/>
        <v>0</v>
      </c>
      <c r="Q16" s="68">
        <f t="shared" si="8"/>
        <v>0</v>
      </c>
      <c r="R16" s="68">
        <f t="shared" si="8"/>
        <v>0</v>
      </c>
    </row>
    <row r="17" spans="1:18" ht="13" x14ac:dyDescent="0.3">
      <c r="A17" s="20" t="s">
        <v>39</v>
      </c>
      <c r="B17" s="35">
        <f>DirCosts!B13</f>
        <v>0</v>
      </c>
    </row>
    <row r="19" spans="1:18" ht="13" x14ac:dyDescent="0.3">
      <c r="A19" s="10" t="s">
        <v>15</v>
      </c>
    </row>
    <row r="20" spans="1:18" ht="13" x14ac:dyDescent="0.3">
      <c r="A20" s="20" t="s">
        <v>37</v>
      </c>
      <c r="B20" s="9">
        <f>'Staff Req'!F28</f>
        <v>0</v>
      </c>
      <c r="D20" s="17">
        <f>B20</f>
        <v>0</v>
      </c>
      <c r="E20" s="17">
        <f t="shared" ref="E20:R20" si="9">D20*(1+E21)</f>
        <v>0</v>
      </c>
      <c r="F20" s="17">
        <f t="shared" si="9"/>
        <v>0</v>
      </c>
      <c r="G20" s="17">
        <f t="shared" si="9"/>
        <v>0</v>
      </c>
      <c r="H20" s="17">
        <f t="shared" si="9"/>
        <v>0</v>
      </c>
      <c r="I20" s="17">
        <f t="shared" si="9"/>
        <v>0</v>
      </c>
      <c r="J20" s="17">
        <f t="shared" si="9"/>
        <v>0</v>
      </c>
      <c r="K20" s="17">
        <f t="shared" si="9"/>
        <v>0</v>
      </c>
      <c r="L20" s="17">
        <f t="shared" si="9"/>
        <v>0</v>
      </c>
      <c r="M20" s="17">
        <f t="shared" si="9"/>
        <v>0</v>
      </c>
      <c r="N20" s="17">
        <f t="shared" si="9"/>
        <v>0</v>
      </c>
      <c r="O20" s="17">
        <f t="shared" si="9"/>
        <v>0</v>
      </c>
      <c r="P20" s="17">
        <f t="shared" si="9"/>
        <v>0</v>
      </c>
      <c r="Q20" s="17">
        <f t="shared" si="9"/>
        <v>0</v>
      </c>
      <c r="R20" s="17">
        <f t="shared" si="9"/>
        <v>0</v>
      </c>
    </row>
    <row r="21" spans="1:18" ht="13" x14ac:dyDescent="0.3">
      <c r="A21" s="42" t="s">
        <v>35</v>
      </c>
      <c r="B21" s="4"/>
      <c r="C21" s="9"/>
      <c r="E21" s="68">
        <v>0</v>
      </c>
      <c r="F21" s="68">
        <f>E21</f>
        <v>0</v>
      </c>
      <c r="G21" s="68">
        <f t="shared" ref="G21:R21" si="10">F21</f>
        <v>0</v>
      </c>
      <c r="H21" s="68">
        <f t="shared" si="10"/>
        <v>0</v>
      </c>
      <c r="I21" s="68">
        <f t="shared" si="10"/>
        <v>0</v>
      </c>
      <c r="J21" s="68">
        <f t="shared" si="10"/>
        <v>0</v>
      </c>
      <c r="K21" s="68">
        <f t="shared" si="10"/>
        <v>0</v>
      </c>
      <c r="L21" s="68">
        <f t="shared" si="10"/>
        <v>0</v>
      </c>
      <c r="M21" s="68">
        <f t="shared" si="10"/>
        <v>0</v>
      </c>
      <c r="N21" s="68">
        <f t="shared" si="10"/>
        <v>0</v>
      </c>
      <c r="O21" s="68">
        <f t="shared" si="10"/>
        <v>0</v>
      </c>
      <c r="P21" s="68">
        <f t="shared" si="10"/>
        <v>0</v>
      </c>
      <c r="Q21" s="68">
        <f t="shared" si="10"/>
        <v>0</v>
      </c>
      <c r="R21" s="68">
        <f t="shared" si="10"/>
        <v>0</v>
      </c>
    </row>
    <row r="22" spans="1:18" ht="13" x14ac:dyDescent="0.3">
      <c r="A22" s="20" t="s">
        <v>38</v>
      </c>
      <c r="B22" s="63">
        <v>0</v>
      </c>
      <c r="D22" s="17">
        <f>B22</f>
        <v>0</v>
      </c>
      <c r="E22" s="17">
        <f t="shared" ref="E22:R22" si="11">D22*(1+E23)</f>
        <v>0</v>
      </c>
      <c r="F22" s="17">
        <f t="shared" si="11"/>
        <v>0</v>
      </c>
      <c r="G22" s="17">
        <f t="shared" si="11"/>
        <v>0</v>
      </c>
      <c r="H22" s="17">
        <f t="shared" si="11"/>
        <v>0</v>
      </c>
      <c r="I22" s="17">
        <f t="shared" si="11"/>
        <v>0</v>
      </c>
      <c r="J22" s="17">
        <f t="shared" si="11"/>
        <v>0</v>
      </c>
      <c r="K22" s="17">
        <f t="shared" si="11"/>
        <v>0</v>
      </c>
      <c r="L22" s="17">
        <f t="shared" si="11"/>
        <v>0</v>
      </c>
      <c r="M22" s="17">
        <f t="shared" si="11"/>
        <v>0</v>
      </c>
      <c r="N22" s="17">
        <f t="shared" si="11"/>
        <v>0</v>
      </c>
      <c r="O22" s="17">
        <f t="shared" si="11"/>
        <v>0</v>
      </c>
      <c r="P22" s="17">
        <f t="shared" si="11"/>
        <v>0</v>
      </c>
      <c r="Q22" s="17">
        <f t="shared" si="11"/>
        <v>0</v>
      </c>
      <c r="R22" s="17">
        <f t="shared" si="11"/>
        <v>0</v>
      </c>
    </row>
    <row r="23" spans="1:18" ht="13" x14ac:dyDescent="0.3">
      <c r="A23" s="42" t="s">
        <v>35</v>
      </c>
      <c r="B23" s="4"/>
      <c r="C23" s="9"/>
      <c r="E23" s="68">
        <v>0</v>
      </c>
      <c r="F23" s="68">
        <f>E23</f>
        <v>0</v>
      </c>
      <c r="G23" s="68">
        <f t="shared" ref="G23:R23" si="12">F23</f>
        <v>0</v>
      </c>
      <c r="H23" s="68">
        <f t="shared" si="12"/>
        <v>0</v>
      </c>
      <c r="I23" s="68">
        <f t="shared" si="12"/>
        <v>0</v>
      </c>
      <c r="J23" s="68">
        <f t="shared" si="12"/>
        <v>0</v>
      </c>
      <c r="K23" s="68">
        <f t="shared" si="12"/>
        <v>0</v>
      </c>
      <c r="L23" s="68">
        <f t="shared" si="12"/>
        <v>0</v>
      </c>
      <c r="M23" s="68">
        <f t="shared" si="12"/>
        <v>0</v>
      </c>
      <c r="N23" s="68">
        <f t="shared" si="12"/>
        <v>0</v>
      </c>
      <c r="O23" s="68">
        <f t="shared" si="12"/>
        <v>0</v>
      </c>
      <c r="P23" s="68">
        <f t="shared" si="12"/>
        <v>0</v>
      </c>
      <c r="Q23" s="68">
        <f t="shared" si="12"/>
        <v>0</v>
      </c>
      <c r="R23" s="68">
        <f t="shared" si="12"/>
        <v>0</v>
      </c>
    </row>
    <row r="24" spans="1:18" ht="13" x14ac:dyDescent="0.3">
      <c r="A24" s="20" t="s">
        <v>39</v>
      </c>
      <c r="B24" s="35">
        <f>DirCosts!B18</f>
        <v>0</v>
      </c>
    </row>
    <row r="26" spans="1:18" ht="13" x14ac:dyDescent="0.3">
      <c r="A26" s="10" t="s">
        <v>2</v>
      </c>
    </row>
    <row r="27" spans="1:18" ht="13" x14ac:dyDescent="0.3">
      <c r="A27" s="20" t="s">
        <v>40</v>
      </c>
      <c r="B27" s="63">
        <v>0</v>
      </c>
      <c r="D27" s="17">
        <f>B27</f>
        <v>0</v>
      </c>
      <c r="E27" s="17">
        <f t="shared" ref="E27:R27" si="13">D27*(1+E28)</f>
        <v>0</v>
      </c>
      <c r="F27" s="17">
        <f t="shared" si="13"/>
        <v>0</v>
      </c>
      <c r="G27" s="17">
        <f t="shared" si="13"/>
        <v>0</v>
      </c>
      <c r="H27" s="17">
        <f t="shared" si="13"/>
        <v>0</v>
      </c>
      <c r="I27" s="17">
        <f t="shared" si="13"/>
        <v>0</v>
      </c>
      <c r="J27" s="17">
        <f t="shared" si="13"/>
        <v>0</v>
      </c>
      <c r="K27" s="17">
        <f t="shared" si="13"/>
        <v>0</v>
      </c>
      <c r="L27" s="17">
        <f t="shared" si="13"/>
        <v>0</v>
      </c>
      <c r="M27" s="17">
        <f t="shared" si="13"/>
        <v>0</v>
      </c>
      <c r="N27" s="17">
        <f t="shared" si="13"/>
        <v>0</v>
      </c>
      <c r="O27" s="17">
        <f t="shared" si="13"/>
        <v>0</v>
      </c>
      <c r="P27" s="17">
        <f t="shared" si="13"/>
        <v>0</v>
      </c>
      <c r="Q27" s="17">
        <f t="shared" si="13"/>
        <v>0</v>
      </c>
      <c r="R27" s="17">
        <f t="shared" si="13"/>
        <v>0</v>
      </c>
    </row>
    <row r="28" spans="1:18" ht="13" x14ac:dyDescent="0.3">
      <c r="A28" s="42" t="s">
        <v>35</v>
      </c>
      <c r="B28" s="4"/>
      <c r="C28" s="9"/>
      <c r="E28" s="68">
        <v>0</v>
      </c>
      <c r="F28" s="68">
        <f>E28</f>
        <v>0</v>
      </c>
      <c r="G28" s="68">
        <f t="shared" ref="G28:R28" si="14">F28</f>
        <v>0</v>
      </c>
      <c r="H28" s="68">
        <f t="shared" si="14"/>
        <v>0</v>
      </c>
      <c r="I28" s="68">
        <f t="shared" si="14"/>
        <v>0</v>
      </c>
      <c r="J28" s="68">
        <f t="shared" si="14"/>
        <v>0</v>
      </c>
      <c r="K28" s="68">
        <f t="shared" si="14"/>
        <v>0</v>
      </c>
      <c r="L28" s="68">
        <f t="shared" si="14"/>
        <v>0</v>
      </c>
      <c r="M28" s="68">
        <f t="shared" si="14"/>
        <v>0</v>
      </c>
      <c r="N28" s="68">
        <f t="shared" si="14"/>
        <v>0</v>
      </c>
      <c r="O28" s="68">
        <f t="shared" si="14"/>
        <v>0</v>
      </c>
      <c r="P28" s="68">
        <f t="shared" si="14"/>
        <v>0</v>
      </c>
      <c r="Q28" s="68">
        <f t="shared" si="14"/>
        <v>0</v>
      </c>
      <c r="R28" s="68">
        <f t="shared" si="14"/>
        <v>0</v>
      </c>
    </row>
    <row r="29" spans="1:18" ht="13" x14ac:dyDescent="0.3">
      <c r="A29" s="20" t="s">
        <v>41</v>
      </c>
      <c r="B29" s="9">
        <f>B30*B32*B33</f>
        <v>0</v>
      </c>
      <c r="D29" s="9">
        <f>D30*D32*D33</f>
        <v>0</v>
      </c>
      <c r="E29" s="9">
        <f t="shared" ref="E29:R29" si="15">E30*E32*E33</f>
        <v>0</v>
      </c>
      <c r="F29" s="9">
        <f t="shared" si="15"/>
        <v>0</v>
      </c>
      <c r="G29" s="9">
        <f t="shared" si="15"/>
        <v>0</v>
      </c>
      <c r="H29" s="9">
        <f t="shared" si="15"/>
        <v>0</v>
      </c>
      <c r="I29" s="9">
        <f t="shared" si="15"/>
        <v>0</v>
      </c>
      <c r="J29" s="9">
        <f t="shared" si="15"/>
        <v>0</v>
      </c>
      <c r="K29" s="9">
        <f t="shared" si="15"/>
        <v>0</v>
      </c>
      <c r="L29" s="9">
        <f t="shared" si="15"/>
        <v>0</v>
      </c>
      <c r="M29" s="9">
        <f t="shared" si="15"/>
        <v>0</v>
      </c>
      <c r="N29" s="9">
        <f t="shared" si="15"/>
        <v>0</v>
      </c>
      <c r="O29" s="9">
        <f t="shared" si="15"/>
        <v>0</v>
      </c>
      <c r="P29" s="9">
        <f t="shared" si="15"/>
        <v>0</v>
      </c>
      <c r="Q29" s="9">
        <f t="shared" si="15"/>
        <v>0</v>
      </c>
      <c r="R29" s="9">
        <f t="shared" si="15"/>
        <v>0</v>
      </c>
    </row>
    <row r="30" spans="1:18" ht="13" x14ac:dyDescent="0.3">
      <c r="A30" s="42" t="s">
        <v>44</v>
      </c>
      <c r="B30" s="9">
        <f>'Commute Facility'!B6</f>
        <v>20</v>
      </c>
      <c r="D30" s="17">
        <f>B30</f>
        <v>20</v>
      </c>
      <c r="E30" s="17">
        <f>D30</f>
        <v>20</v>
      </c>
      <c r="F30" s="17">
        <f t="shared" ref="F30:R30" si="16">E30</f>
        <v>20</v>
      </c>
      <c r="G30" s="17">
        <f t="shared" si="16"/>
        <v>20</v>
      </c>
      <c r="H30" s="17">
        <f t="shared" si="16"/>
        <v>20</v>
      </c>
      <c r="I30" s="17">
        <f t="shared" si="16"/>
        <v>20</v>
      </c>
      <c r="J30" s="17">
        <f t="shared" si="16"/>
        <v>20</v>
      </c>
      <c r="K30" s="17">
        <f t="shared" si="16"/>
        <v>20</v>
      </c>
      <c r="L30" s="17">
        <f t="shared" si="16"/>
        <v>20</v>
      </c>
      <c r="M30" s="17">
        <f t="shared" si="16"/>
        <v>20</v>
      </c>
      <c r="N30" s="17">
        <f t="shared" si="16"/>
        <v>20</v>
      </c>
      <c r="O30" s="17">
        <f t="shared" si="16"/>
        <v>20</v>
      </c>
      <c r="P30" s="17">
        <f t="shared" si="16"/>
        <v>20</v>
      </c>
      <c r="Q30" s="17">
        <f t="shared" si="16"/>
        <v>20</v>
      </c>
      <c r="R30" s="17">
        <f t="shared" si="16"/>
        <v>20</v>
      </c>
    </row>
    <row r="31" spans="1:18" ht="13" x14ac:dyDescent="0.3">
      <c r="A31" s="42" t="s">
        <v>45</v>
      </c>
      <c r="B31" s="63">
        <v>0</v>
      </c>
      <c r="D31" s="17">
        <f>B31</f>
        <v>0</v>
      </c>
      <c r="E31" s="17">
        <f>D31</f>
        <v>0</v>
      </c>
      <c r="F31" s="17">
        <f t="shared" ref="F31:R32" si="17">D31</f>
        <v>0</v>
      </c>
      <c r="G31" s="17">
        <f t="shared" si="17"/>
        <v>0</v>
      </c>
      <c r="H31" s="17">
        <f t="shared" si="17"/>
        <v>0</v>
      </c>
      <c r="I31" s="17">
        <f t="shared" si="17"/>
        <v>0</v>
      </c>
      <c r="J31" s="17">
        <f t="shared" si="17"/>
        <v>0</v>
      </c>
      <c r="K31" s="17">
        <f t="shared" si="17"/>
        <v>0</v>
      </c>
      <c r="L31" s="17">
        <f t="shared" si="17"/>
        <v>0</v>
      </c>
      <c r="M31" s="17">
        <f t="shared" si="17"/>
        <v>0</v>
      </c>
      <c r="N31" s="17">
        <f t="shared" si="17"/>
        <v>0</v>
      </c>
      <c r="O31" s="17">
        <f t="shared" si="17"/>
        <v>0</v>
      </c>
      <c r="P31" s="17">
        <f t="shared" si="17"/>
        <v>0</v>
      </c>
      <c r="Q31" s="17">
        <f t="shared" si="17"/>
        <v>0</v>
      </c>
      <c r="R31" s="17">
        <f t="shared" si="17"/>
        <v>0</v>
      </c>
    </row>
    <row r="32" spans="1:18" ht="13" x14ac:dyDescent="0.3">
      <c r="A32" s="42" t="s">
        <v>47</v>
      </c>
      <c r="B32" s="9">
        <f>B31/18</f>
        <v>0</v>
      </c>
      <c r="D32" s="17">
        <f>B32</f>
        <v>0</v>
      </c>
      <c r="E32" s="17">
        <f>D32</f>
        <v>0</v>
      </c>
      <c r="F32" s="17">
        <f t="shared" si="17"/>
        <v>0</v>
      </c>
      <c r="G32" s="17">
        <f t="shared" si="17"/>
        <v>0</v>
      </c>
      <c r="H32" s="17">
        <f t="shared" si="17"/>
        <v>0</v>
      </c>
      <c r="I32" s="17">
        <f t="shared" si="17"/>
        <v>0</v>
      </c>
      <c r="J32" s="17">
        <f t="shared" si="17"/>
        <v>0</v>
      </c>
      <c r="K32" s="17">
        <f t="shared" si="17"/>
        <v>0</v>
      </c>
      <c r="L32" s="17">
        <f t="shared" si="17"/>
        <v>0</v>
      </c>
      <c r="M32" s="17">
        <f t="shared" si="17"/>
        <v>0</v>
      </c>
      <c r="N32" s="17">
        <f t="shared" si="17"/>
        <v>0</v>
      </c>
      <c r="O32" s="17">
        <f t="shared" si="17"/>
        <v>0</v>
      </c>
      <c r="P32" s="17">
        <f t="shared" si="17"/>
        <v>0</v>
      </c>
      <c r="Q32" s="17">
        <f t="shared" si="17"/>
        <v>0</v>
      </c>
      <c r="R32" s="17">
        <f t="shared" si="17"/>
        <v>0</v>
      </c>
    </row>
    <row r="33" spans="1:18" ht="13" x14ac:dyDescent="0.3">
      <c r="A33" s="42" t="s">
        <v>46</v>
      </c>
      <c r="B33" s="63">
        <v>0</v>
      </c>
      <c r="D33" s="17">
        <f>B33</f>
        <v>0</v>
      </c>
      <c r="E33" s="17">
        <f t="shared" ref="E33:R33" si="18">D33*(1+E34)</f>
        <v>0</v>
      </c>
      <c r="F33" s="17">
        <f t="shared" si="18"/>
        <v>0</v>
      </c>
      <c r="G33" s="17">
        <f t="shared" si="18"/>
        <v>0</v>
      </c>
      <c r="H33" s="17">
        <f t="shared" si="18"/>
        <v>0</v>
      </c>
      <c r="I33" s="17">
        <f t="shared" si="18"/>
        <v>0</v>
      </c>
      <c r="J33" s="17">
        <f t="shared" si="18"/>
        <v>0</v>
      </c>
      <c r="K33" s="17">
        <f t="shared" si="18"/>
        <v>0</v>
      </c>
      <c r="L33" s="17">
        <f t="shared" si="18"/>
        <v>0</v>
      </c>
      <c r="M33" s="17">
        <f t="shared" si="18"/>
        <v>0</v>
      </c>
      <c r="N33" s="17">
        <f t="shared" si="18"/>
        <v>0</v>
      </c>
      <c r="O33" s="17">
        <f t="shared" si="18"/>
        <v>0</v>
      </c>
      <c r="P33" s="17">
        <f t="shared" si="18"/>
        <v>0</v>
      </c>
      <c r="Q33" s="17">
        <f t="shared" si="18"/>
        <v>0</v>
      </c>
      <c r="R33" s="17">
        <f t="shared" si="18"/>
        <v>0</v>
      </c>
    </row>
    <row r="34" spans="1:18" ht="13" x14ac:dyDescent="0.3">
      <c r="A34" s="43" t="s">
        <v>35</v>
      </c>
      <c r="B34" s="4"/>
      <c r="C34" s="9"/>
      <c r="E34" s="68">
        <v>0</v>
      </c>
      <c r="F34" s="68">
        <f>E34</f>
        <v>0</v>
      </c>
      <c r="G34" s="68">
        <f t="shared" ref="G34:R34" si="19">F34</f>
        <v>0</v>
      </c>
      <c r="H34" s="68">
        <f t="shared" si="19"/>
        <v>0</v>
      </c>
      <c r="I34" s="68">
        <f t="shared" si="19"/>
        <v>0</v>
      </c>
      <c r="J34" s="68">
        <f t="shared" si="19"/>
        <v>0</v>
      </c>
      <c r="K34" s="68">
        <f t="shared" si="19"/>
        <v>0</v>
      </c>
      <c r="L34" s="68">
        <f t="shared" si="19"/>
        <v>0</v>
      </c>
      <c r="M34" s="68">
        <f t="shared" si="19"/>
        <v>0</v>
      </c>
      <c r="N34" s="68">
        <f t="shared" si="19"/>
        <v>0</v>
      </c>
      <c r="O34" s="68">
        <f t="shared" si="19"/>
        <v>0</v>
      </c>
      <c r="P34" s="68">
        <f t="shared" si="19"/>
        <v>0</v>
      </c>
      <c r="Q34" s="68">
        <f t="shared" si="19"/>
        <v>0</v>
      </c>
      <c r="R34" s="68">
        <f t="shared" si="19"/>
        <v>0</v>
      </c>
    </row>
    <row r="35" spans="1:18" ht="13" x14ac:dyDescent="0.3">
      <c r="A35" s="20" t="s">
        <v>39</v>
      </c>
      <c r="B35" s="35">
        <f>DirCosts!B27</f>
        <v>0</v>
      </c>
    </row>
    <row r="36" spans="1:18" ht="13" x14ac:dyDescent="0.3">
      <c r="A36" s="20" t="s">
        <v>56</v>
      </c>
      <c r="B36" s="63">
        <v>0</v>
      </c>
      <c r="D36" s="17">
        <f>B36</f>
        <v>0</v>
      </c>
      <c r="E36" s="17">
        <f t="shared" ref="E36:R36" si="20">D36*(1+E37)</f>
        <v>0</v>
      </c>
      <c r="F36" s="17">
        <f t="shared" si="20"/>
        <v>0</v>
      </c>
      <c r="G36" s="17">
        <f t="shared" si="20"/>
        <v>0</v>
      </c>
      <c r="H36" s="17">
        <f t="shared" si="20"/>
        <v>0</v>
      </c>
      <c r="I36" s="17">
        <f t="shared" si="20"/>
        <v>0</v>
      </c>
      <c r="J36" s="17">
        <f t="shared" si="20"/>
        <v>0</v>
      </c>
      <c r="K36" s="17">
        <f t="shared" si="20"/>
        <v>0</v>
      </c>
      <c r="L36" s="17">
        <f t="shared" si="20"/>
        <v>0</v>
      </c>
      <c r="M36" s="17">
        <f t="shared" si="20"/>
        <v>0</v>
      </c>
      <c r="N36" s="17">
        <f t="shared" si="20"/>
        <v>0</v>
      </c>
      <c r="O36" s="17">
        <f t="shared" si="20"/>
        <v>0</v>
      </c>
      <c r="P36" s="17">
        <f t="shared" si="20"/>
        <v>0</v>
      </c>
      <c r="Q36" s="17">
        <f t="shared" si="20"/>
        <v>0</v>
      </c>
      <c r="R36" s="17">
        <f t="shared" si="20"/>
        <v>0</v>
      </c>
    </row>
    <row r="37" spans="1:18" ht="13" x14ac:dyDescent="0.3">
      <c r="A37" s="42" t="s">
        <v>35</v>
      </c>
      <c r="B37" s="4"/>
      <c r="C37" s="9"/>
      <c r="E37" s="68">
        <v>0</v>
      </c>
      <c r="F37" s="68">
        <f>E37</f>
        <v>0</v>
      </c>
      <c r="G37" s="68">
        <f t="shared" ref="G37:R37" si="21">F37</f>
        <v>0</v>
      </c>
      <c r="H37" s="68">
        <f t="shared" si="21"/>
        <v>0</v>
      </c>
      <c r="I37" s="68">
        <f t="shared" si="21"/>
        <v>0</v>
      </c>
      <c r="J37" s="68">
        <f t="shared" si="21"/>
        <v>0</v>
      </c>
      <c r="K37" s="68">
        <f t="shared" si="21"/>
        <v>0</v>
      </c>
      <c r="L37" s="68">
        <f t="shared" si="21"/>
        <v>0</v>
      </c>
      <c r="M37" s="68">
        <f t="shared" si="21"/>
        <v>0</v>
      </c>
      <c r="N37" s="68">
        <f t="shared" si="21"/>
        <v>0</v>
      </c>
      <c r="O37" s="68">
        <f t="shared" si="21"/>
        <v>0</v>
      </c>
      <c r="P37" s="68">
        <f t="shared" si="21"/>
        <v>0</v>
      </c>
      <c r="Q37" s="68">
        <f t="shared" si="21"/>
        <v>0</v>
      </c>
      <c r="R37" s="68">
        <f t="shared" si="21"/>
        <v>0</v>
      </c>
    </row>
    <row r="38" spans="1:18" ht="13" x14ac:dyDescent="0.3">
      <c r="A38" s="20" t="s">
        <v>43</v>
      </c>
      <c r="B38" s="35">
        <f>DirCosts!B29</f>
        <v>0</v>
      </c>
    </row>
    <row r="39" spans="1:18" ht="13" x14ac:dyDescent="0.3">
      <c r="A39" s="10"/>
    </row>
    <row r="40" spans="1:18" ht="13" x14ac:dyDescent="0.3">
      <c r="A40" s="10"/>
    </row>
    <row r="41" spans="1:18" ht="13" x14ac:dyDescent="0.3">
      <c r="A41" s="20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ht="13" x14ac:dyDescent="0.3">
      <c r="A42" s="42"/>
      <c r="B42" s="4"/>
      <c r="C42" s="9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</row>
    <row r="43" spans="1:18" s="9" customFormat="1" ht="13" x14ac:dyDescent="0.3">
      <c r="A43" s="20"/>
      <c r="B43" s="3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 s="9" customFormat="1" ht="13" x14ac:dyDescent="0.3">
      <c r="A44" s="20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 s="9" customFormat="1" ht="13" x14ac:dyDescent="0.3">
      <c r="A45" s="20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</sheetData>
  <pageMargins left="0.7" right="0.7" top="0.75" bottom="0.75" header="0.3" footer="0.3"/>
  <pageSetup paperSize="9" scale="4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74EF-2BFB-42FD-B8A0-5DF6E58C279F}">
  <dimension ref="A1:B36"/>
  <sheetViews>
    <sheetView view="pageBreakPreview" zoomScale="78" zoomScaleNormal="100" zoomScaleSheetLayoutView="78" workbookViewId="0">
      <selection activeCell="B36" sqref="B36"/>
    </sheetView>
  </sheetViews>
  <sheetFormatPr defaultColWidth="8.81640625" defaultRowHeight="12.5" x14ac:dyDescent="0.25"/>
  <cols>
    <col min="1" max="1" width="50.1796875" style="4" bestFit="1" customWidth="1"/>
    <col min="2" max="2" width="10.54296875" style="9" bestFit="1" customWidth="1"/>
    <col min="3" max="16384" width="8.81640625" style="4"/>
  </cols>
  <sheetData>
    <row r="1" spans="1:2" s="12" customFormat="1" x14ac:dyDescent="0.25">
      <c r="A1" s="12" t="s">
        <v>143</v>
      </c>
    </row>
    <row r="2" spans="1:2" s="12" customFormat="1" x14ac:dyDescent="0.25">
      <c r="A2" s="12" t="s">
        <v>136</v>
      </c>
    </row>
    <row r="3" spans="1:2" s="1" customFormat="1" x14ac:dyDescent="0.25">
      <c r="A3" s="1" t="s">
        <v>49</v>
      </c>
      <c r="B3" s="34"/>
    </row>
    <row r="5" spans="1:2" ht="13" x14ac:dyDescent="0.3">
      <c r="A5" s="10" t="s">
        <v>0</v>
      </c>
      <c r="B5" s="25"/>
    </row>
    <row r="6" spans="1:2" ht="13" x14ac:dyDescent="0.3">
      <c r="A6" s="20"/>
    </row>
    <row r="7" spans="1:2" ht="13" x14ac:dyDescent="0.3">
      <c r="A7" s="20" t="s">
        <v>38</v>
      </c>
      <c r="B7" s="63">
        <v>0</v>
      </c>
    </row>
    <row r="8" spans="1:2" ht="13" x14ac:dyDescent="0.3">
      <c r="A8" s="20" t="s">
        <v>39</v>
      </c>
      <c r="B8" s="67">
        <v>0</v>
      </c>
    </row>
    <row r="10" spans="1:2" ht="13" x14ac:dyDescent="0.3">
      <c r="A10" s="10" t="s">
        <v>1</v>
      </c>
    </row>
    <row r="11" spans="1:2" ht="13" x14ac:dyDescent="0.3">
      <c r="A11" s="20"/>
    </row>
    <row r="12" spans="1:2" ht="13" x14ac:dyDescent="0.3">
      <c r="A12" s="20" t="s">
        <v>38</v>
      </c>
      <c r="B12" s="63">
        <v>0</v>
      </c>
    </row>
    <row r="13" spans="1:2" ht="13" x14ac:dyDescent="0.3">
      <c r="A13" s="20" t="s">
        <v>39</v>
      </c>
      <c r="B13" s="67">
        <v>0</v>
      </c>
    </row>
    <row r="15" spans="1:2" ht="13" x14ac:dyDescent="0.3">
      <c r="A15" s="10" t="s">
        <v>15</v>
      </c>
    </row>
    <row r="16" spans="1:2" ht="13" x14ac:dyDescent="0.3">
      <c r="A16" s="20"/>
    </row>
    <row r="17" spans="1:2" ht="13" x14ac:dyDescent="0.3">
      <c r="A17" s="20" t="s">
        <v>38</v>
      </c>
      <c r="B17" s="63">
        <v>0</v>
      </c>
    </row>
    <row r="18" spans="1:2" ht="13" x14ac:dyDescent="0.3">
      <c r="A18" s="20" t="s">
        <v>39</v>
      </c>
      <c r="B18" s="67">
        <v>0</v>
      </c>
    </row>
    <row r="20" spans="1:2" ht="13" x14ac:dyDescent="0.3">
      <c r="A20" s="10" t="s">
        <v>2</v>
      </c>
    </row>
    <row r="21" spans="1:2" ht="13" x14ac:dyDescent="0.3">
      <c r="A21" s="20" t="s">
        <v>40</v>
      </c>
      <c r="B21" s="63">
        <v>0</v>
      </c>
    </row>
    <row r="22" spans="1:2" ht="13" x14ac:dyDescent="0.3">
      <c r="A22" s="20" t="s">
        <v>41</v>
      </c>
      <c r="B22" s="9">
        <f>B23*B25*B26</f>
        <v>0</v>
      </c>
    </row>
    <row r="23" spans="1:2" ht="13" x14ac:dyDescent="0.3">
      <c r="A23" s="42" t="s">
        <v>44</v>
      </c>
      <c r="B23" s="9">
        <f>'Commute Facility'!B6</f>
        <v>20</v>
      </c>
    </row>
    <row r="24" spans="1:2" ht="13" x14ac:dyDescent="0.3">
      <c r="A24" s="42" t="s">
        <v>45</v>
      </c>
      <c r="B24" s="9">
        <f>'Commute Facility'!B9*15</f>
        <v>180</v>
      </c>
    </row>
    <row r="25" spans="1:2" ht="13" x14ac:dyDescent="0.3">
      <c r="A25" s="42" t="s">
        <v>47</v>
      </c>
      <c r="B25" s="9">
        <f>B24/35</f>
        <v>5.1428571428571432</v>
      </c>
    </row>
    <row r="26" spans="1:2" ht="13" x14ac:dyDescent="0.3">
      <c r="A26" s="42" t="s">
        <v>46</v>
      </c>
      <c r="B26" s="63">
        <v>0</v>
      </c>
    </row>
    <row r="27" spans="1:2" ht="13" x14ac:dyDescent="0.3">
      <c r="A27" s="20" t="s">
        <v>39</v>
      </c>
      <c r="B27" s="67">
        <v>0</v>
      </c>
    </row>
    <row r="28" spans="1:2" ht="13" x14ac:dyDescent="0.3">
      <c r="A28" s="20" t="s">
        <v>42</v>
      </c>
      <c r="B28" s="63">
        <v>0</v>
      </c>
    </row>
    <row r="29" spans="1:2" ht="13" x14ac:dyDescent="0.3">
      <c r="A29" s="20" t="s">
        <v>43</v>
      </c>
      <c r="B29" s="67">
        <v>0</v>
      </c>
    </row>
    <row r="30" spans="1:2" ht="13" x14ac:dyDescent="0.3">
      <c r="A30" s="10"/>
    </row>
    <row r="31" spans="1:2" ht="13" x14ac:dyDescent="0.3">
      <c r="A31" s="10"/>
    </row>
    <row r="32" spans="1:2" ht="13" x14ac:dyDescent="0.3">
      <c r="A32" s="20"/>
    </row>
    <row r="33" spans="1:2" ht="13" x14ac:dyDescent="0.3">
      <c r="A33" s="20"/>
      <c r="B33" s="35"/>
    </row>
    <row r="34" spans="1:2" ht="13" x14ac:dyDescent="0.3">
      <c r="A34" s="20"/>
    </row>
    <row r="35" spans="1:2" ht="13" x14ac:dyDescent="0.3">
      <c r="A35" s="20"/>
    </row>
    <row r="36" spans="1:2" ht="13" x14ac:dyDescent="0.3">
      <c r="A36" s="2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E347E-728B-4597-8158-8393A97167F2}">
  <dimension ref="A1:F29"/>
  <sheetViews>
    <sheetView view="pageBreakPreview" zoomScale="92" zoomScaleNormal="100" zoomScaleSheetLayoutView="92" workbookViewId="0">
      <selection activeCell="F13" sqref="F13"/>
    </sheetView>
  </sheetViews>
  <sheetFormatPr defaultRowHeight="14.5" x14ac:dyDescent="0.35"/>
  <cols>
    <col min="2" max="2" width="18.453125" bestFit="1" customWidth="1"/>
    <col min="4" max="4" width="9.81640625" bestFit="1" customWidth="1"/>
    <col min="5" max="5" width="10.1796875" bestFit="1" customWidth="1"/>
    <col min="6" max="6" width="16.81640625" bestFit="1" customWidth="1"/>
  </cols>
  <sheetData>
    <row r="1" spans="1:6" s="12" customFormat="1" ht="12.5" x14ac:dyDescent="0.25">
      <c r="A1" s="12" t="s">
        <v>143</v>
      </c>
    </row>
    <row r="2" spans="1:6" s="12" customFormat="1" ht="12.5" x14ac:dyDescent="0.25">
      <c r="A2" s="12" t="s">
        <v>136</v>
      </c>
    </row>
    <row r="3" spans="1:6" s="1" customFormat="1" ht="12.5" x14ac:dyDescent="0.25">
      <c r="A3" s="1" t="s">
        <v>166</v>
      </c>
    </row>
    <row r="5" spans="1:6" x14ac:dyDescent="0.35">
      <c r="A5" s="10" t="s">
        <v>0</v>
      </c>
    </row>
    <row r="6" spans="1:6" x14ac:dyDescent="0.35">
      <c r="B6" s="55" t="s">
        <v>169</v>
      </c>
      <c r="C6" s="55" t="s">
        <v>170</v>
      </c>
      <c r="D6" s="55" t="s">
        <v>175</v>
      </c>
      <c r="E6" s="55" t="s">
        <v>178</v>
      </c>
      <c r="F6" s="55" t="s">
        <v>179</v>
      </c>
    </row>
    <row r="7" spans="1:6" x14ac:dyDescent="0.35">
      <c r="B7" t="s">
        <v>167</v>
      </c>
      <c r="C7" s="69">
        <v>0</v>
      </c>
      <c r="D7" t="s">
        <v>176</v>
      </c>
      <c r="E7" s="70">
        <v>0</v>
      </c>
      <c r="F7" s="54">
        <f t="shared" ref="F7:F12" si="0">C7*E7</f>
        <v>0</v>
      </c>
    </row>
    <row r="8" spans="1:6" x14ac:dyDescent="0.35">
      <c r="B8" t="s">
        <v>168</v>
      </c>
      <c r="C8" s="69">
        <v>0</v>
      </c>
      <c r="D8" t="s">
        <v>176</v>
      </c>
      <c r="E8" s="70">
        <v>0</v>
      </c>
      <c r="F8" s="54">
        <f t="shared" si="0"/>
        <v>0</v>
      </c>
    </row>
    <row r="9" spans="1:6" x14ac:dyDescent="0.35">
      <c r="B9" t="s">
        <v>171</v>
      </c>
      <c r="C9" s="69">
        <v>0</v>
      </c>
      <c r="D9" t="s">
        <v>177</v>
      </c>
      <c r="E9" s="70">
        <v>0</v>
      </c>
      <c r="F9" s="54">
        <f t="shared" si="0"/>
        <v>0</v>
      </c>
    </row>
    <row r="10" spans="1:6" x14ac:dyDescent="0.35">
      <c r="B10" t="s">
        <v>172</v>
      </c>
      <c r="C10" s="69">
        <v>0</v>
      </c>
      <c r="D10" t="s">
        <v>177</v>
      </c>
      <c r="E10" s="70">
        <v>0</v>
      </c>
      <c r="F10" s="54">
        <f t="shared" si="0"/>
        <v>0</v>
      </c>
    </row>
    <row r="11" spans="1:6" x14ac:dyDescent="0.35">
      <c r="B11" t="s">
        <v>173</v>
      </c>
      <c r="C11" s="69">
        <v>0</v>
      </c>
      <c r="D11" t="s">
        <v>177</v>
      </c>
      <c r="E11" s="70">
        <v>0</v>
      </c>
      <c r="F11" s="54">
        <f t="shared" si="0"/>
        <v>0</v>
      </c>
    </row>
    <row r="12" spans="1:6" x14ac:dyDescent="0.35">
      <c r="B12" t="s">
        <v>174</v>
      </c>
      <c r="C12" s="69">
        <v>0</v>
      </c>
      <c r="D12" t="s">
        <v>177</v>
      </c>
      <c r="E12" s="70">
        <v>0</v>
      </c>
      <c r="F12" s="54">
        <f t="shared" si="0"/>
        <v>0</v>
      </c>
    </row>
    <row r="13" spans="1:6" x14ac:dyDescent="0.35">
      <c r="E13" s="54"/>
      <c r="F13" s="54">
        <f>SUM(F7:F12)</f>
        <v>0</v>
      </c>
    </row>
    <row r="14" spans="1:6" x14ac:dyDescent="0.35">
      <c r="A14" s="10" t="s">
        <v>1</v>
      </c>
      <c r="E14" s="54"/>
      <c r="F14" s="54"/>
    </row>
    <row r="15" spans="1:6" x14ac:dyDescent="0.35">
      <c r="A15" s="10"/>
      <c r="B15" t="s">
        <v>167</v>
      </c>
      <c r="C15" s="69">
        <v>0</v>
      </c>
      <c r="D15" t="s">
        <v>176</v>
      </c>
      <c r="E15" s="70">
        <v>0</v>
      </c>
      <c r="F15" s="54">
        <f>C15*E15</f>
        <v>0</v>
      </c>
    </row>
    <row r="16" spans="1:6" x14ac:dyDescent="0.35">
      <c r="B16" t="s">
        <v>171</v>
      </c>
      <c r="C16" s="69">
        <v>0</v>
      </c>
      <c r="D16" t="s">
        <v>177</v>
      </c>
      <c r="E16" s="70">
        <v>0</v>
      </c>
      <c r="F16" s="54">
        <f>C16*E16</f>
        <v>0</v>
      </c>
    </row>
    <row r="17" spans="1:6" x14ac:dyDescent="0.35">
      <c r="B17" t="s">
        <v>172</v>
      </c>
      <c r="C17" s="69">
        <v>0</v>
      </c>
      <c r="D17" t="s">
        <v>177</v>
      </c>
      <c r="E17" s="70">
        <v>0</v>
      </c>
      <c r="F17" s="54">
        <f>C17*E17</f>
        <v>0</v>
      </c>
    </row>
    <row r="18" spans="1:6" x14ac:dyDescent="0.35">
      <c r="B18" t="s">
        <v>173</v>
      </c>
      <c r="C18" s="69">
        <v>0</v>
      </c>
      <c r="D18" t="s">
        <v>177</v>
      </c>
      <c r="E18" s="70">
        <v>0</v>
      </c>
      <c r="F18" s="54">
        <f>C18*E18</f>
        <v>0</v>
      </c>
    </row>
    <row r="19" spans="1:6" x14ac:dyDescent="0.35">
      <c r="B19" t="s">
        <v>174</v>
      </c>
      <c r="C19" s="69">
        <v>0</v>
      </c>
      <c r="D19" t="s">
        <v>177</v>
      </c>
      <c r="E19" s="70">
        <v>0</v>
      </c>
      <c r="F19" s="54">
        <f>C19*E19</f>
        <v>0</v>
      </c>
    </row>
    <row r="20" spans="1:6" x14ac:dyDescent="0.35">
      <c r="E20" s="54"/>
      <c r="F20" s="54">
        <f>SUM(F14:F19)</f>
        <v>0</v>
      </c>
    </row>
    <row r="21" spans="1:6" x14ac:dyDescent="0.35">
      <c r="A21" s="10" t="s">
        <v>15</v>
      </c>
      <c r="E21" s="54"/>
      <c r="F21" s="54"/>
    </row>
    <row r="22" spans="1:6" x14ac:dyDescent="0.35">
      <c r="B22" t="s">
        <v>167</v>
      </c>
      <c r="C22" s="69">
        <v>0</v>
      </c>
      <c r="D22" t="s">
        <v>176</v>
      </c>
      <c r="E22" s="70">
        <v>0</v>
      </c>
      <c r="F22" s="54">
        <f t="shared" ref="F22:F27" si="1">C22*E22</f>
        <v>0</v>
      </c>
    </row>
    <row r="23" spans="1:6" x14ac:dyDescent="0.35">
      <c r="B23" t="s">
        <v>168</v>
      </c>
      <c r="C23" s="69">
        <v>0</v>
      </c>
      <c r="D23" t="s">
        <v>176</v>
      </c>
      <c r="E23" s="70">
        <v>0</v>
      </c>
      <c r="F23" s="54">
        <f t="shared" si="1"/>
        <v>0</v>
      </c>
    </row>
    <row r="24" spans="1:6" x14ac:dyDescent="0.35">
      <c r="B24" t="s">
        <v>171</v>
      </c>
      <c r="C24" s="69">
        <v>0</v>
      </c>
      <c r="D24" t="s">
        <v>177</v>
      </c>
      <c r="E24" s="70">
        <v>0</v>
      </c>
      <c r="F24" s="54">
        <f t="shared" si="1"/>
        <v>0</v>
      </c>
    </row>
    <row r="25" spans="1:6" x14ac:dyDescent="0.35">
      <c r="B25" t="s">
        <v>172</v>
      </c>
      <c r="C25" s="69">
        <v>0</v>
      </c>
      <c r="D25" t="s">
        <v>177</v>
      </c>
      <c r="E25" s="70">
        <v>0</v>
      </c>
      <c r="F25" s="54">
        <f t="shared" si="1"/>
        <v>0</v>
      </c>
    </row>
    <row r="26" spans="1:6" x14ac:dyDescent="0.35">
      <c r="B26" t="s">
        <v>173</v>
      </c>
      <c r="C26" s="69">
        <v>0</v>
      </c>
      <c r="D26" t="s">
        <v>177</v>
      </c>
      <c r="E26" s="70">
        <v>0</v>
      </c>
      <c r="F26" s="54">
        <f t="shared" si="1"/>
        <v>0</v>
      </c>
    </row>
    <row r="27" spans="1:6" x14ac:dyDescent="0.35">
      <c r="B27" t="s">
        <v>174</v>
      </c>
      <c r="C27" s="69">
        <v>0</v>
      </c>
      <c r="D27" t="s">
        <v>177</v>
      </c>
      <c r="E27" s="70">
        <v>0</v>
      </c>
      <c r="F27" s="54">
        <f t="shared" si="1"/>
        <v>0</v>
      </c>
    </row>
    <row r="28" spans="1:6" x14ac:dyDescent="0.35">
      <c r="F28" s="54">
        <f>SUM(F22:F27)</f>
        <v>0</v>
      </c>
    </row>
    <row r="29" spans="1:6" x14ac:dyDescent="0.35">
      <c r="C29">
        <f>SUM(C7:C27)</f>
        <v>0</v>
      </c>
      <c r="F29" s="54">
        <f>F28+F20+F13</f>
        <v>0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71DD1-095E-43B4-A523-B0F42505D293}">
  <dimension ref="A1:Q41"/>
  <sheetViews>
    <sheetView view="pageBreakPreview" zoomScale="60" zoomScaleNormal="100" workbookViewId="0">
      <selection activeCell="C38" sqref="C38"/>
    </sheetView>
  </sheetViews>
  <sheetFormatPr defaultColWidth="8.81640625" defaultRowHeight="12.5" x14ac:dyDescent="0.25"/>
  <cols>
    <col min="1" max="1" width="42.1796875" style="4" bestFit="1" customWidth="1"/>
    <col min="2" max="2" width="5.1796875" style="4" bestFit="1" customWidth="1"/>
    <col min="3" max="3" width="16.90625" style="4" bestFit="1" customWidth="1"/>
    <col min="4" max="4" width="17.81640625" style="4" bestFit="1" customWidth="1"/>
    <col min="5" max="5" width="18.453125" style="4" bestFit="1" customWidth="1"/>
    <col min="6" max="6" width="18" style="4" bestFit="1" customWidth="1"/>
    <col min="7" max="7" width="17.81640625" style="4" bestFit="1" customWidth="1"/>
    <col min="8" max="8" width="18.1796875" style="4" bestFit="1" customWidth="1"/>
    <col min="9" max="10" width="17.81640625" style="4" bestFit="1" customWidth="1"/>
    <col min="11" max="11" width="17" style="4" bestFit="1" customWidth="1"/>
    <col min="12" max="12" width="17.54296875" style="4" bestFit="1" customWidth="1"/>
    <col min="13" max="13" width="18.1796875" style="4" bestFit="1" customWidth="1"/>
    <col min="14" max="14" width="18" style="4" bestFit="1" customWidth="1"/>
    <col min="15" max="15" width="17.81640625" style="4" bestFit="1" customWidth="1"/>
    <col min="16" max="16" width="17.1796875" style="4" bestFit="1" customWidth="1"/>
    <col min="17" max="17" width="18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33</v>
      </c>
    </row>
    <row r="5" spans="1:17" ht="13" x14ac:dyDescent="0.3">
      <c r="B5" s="23" t="s">
        <v>25</v>
      </c>
      <c r="C5" s="23">
        <v>1</v>
      </c>
      <c r="D5" s="23">
        <f>C5+1</f>
        <v>2</v>
      </c>
      <c r="E5" s="23">
        <f t="shared" ref="E5:Q5" si="0">D5+1</f>
        <v>3</v>
      </c>
      <c r="F5" s="23">
        <f t="shared" si="0"/>
        <v>4</v>
      </c>
      <c r="G5" s="23">
        <f t="shared" si="0"/>
        <v>5</v>
      </c>
      <c r="H5" s="23">
        <f t="shared" si="0"/>
        <v>6</v>
      </c>
      <c r="I5" s="23">
        <f t="shared" si="0"/>
        <v>7</v>
      </c>
      <c r="J5" s="23">
        <f t="shared" si="0"/>
        <v>8</v>
      </c>
      <c r="K5" s="23">
        <f t="shared" si="0"/>
        <v>9</v>
      </c>
      <c r="L5" s="23">
        <f t="shared" si="0"/>
        <v>10</v>
      </c>
      <c r="M5" s="23">
        <f t="shared" si="0"/>
        <v>11</v>
      </c>
      <c r="N5" s="23">
        <f t="shared" si="0"/>
        <v>12</v>
      </c>
      <c r="O5" s="23">
        <f t="shared" si="0"/>
        <v>13</v>
      </c>
      <c r="P5" s="23">
        <f t="shared" si="0"/>
        <v>14</v>
      </c>
      <c r="Q5" s="23">
        <f t="shared" si="0"/>
        <v>15</v>
      </c>
    </row>
    <row r="6" spans="1:17" ht="13" x14ac:dyDescent="0.3">
      <c r="A6" s="10" t="s">
        <v>0</v>
      </c>
    </row>
    <row r="7" spans="1:17" ht="13" x14ac:dyDescent="0.3">
      <c r="A7" s="4" t="s">
        <v>149</v>
      </c>
      <c r="C7" s="8">
        <f>SUM(C8:C10)</f>
        <v>0</v>
      </c>
      <c r="D7" s="8">
        <f t="shared" ref="D7:Q7" si="1">SUM(D8:D10)</f>
        <v>0</v>
      </c>
      <c r="E7" s="8">
        <f t="shared" si="1"/>
        <v>0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J7" s="8">
        <f t="shared" si="1"/>
        <v>0</v>
      </c>
      <c r="K7" s="8">
        <f t="shared" si="1"/>
        <v>0</v>
      </c>
      <c r="L7" s="8">
        <f t="shared" si="1"/>
        <v>0</v>
      </c>
      <c r="M7" s="8">
        <f t="shared" si="1"/>
        <v>0</v>
      </c>
      <c r="N7" s="8">
        <f t="shared" si="1"/>
        <v>0</v>
      </c>
      <c r="O7" s="8">
        <f t="shared" si="1"/>
        <v>0</v>
      </c>
      <c r="P7" s="8">
        <f t="shared" si="1"/>
        <v>0</v>
      </c>
      <c r="Q7" s="8">
        <f t="shared" si="1"/>
        <v>0</v>
      </c>
    </row>
    <row r="8" spans="1:17" x14ac:dyDescent="0.25">
      <c r="A8" s="47" t="s">
        <v>162</v>
      </c>
      <c r="C8" s="49">
        <f>RevGrwt!C9*'Operational Capacity - A'!C10</f>
        <v>0</v>
      </c>
      <c r="D8" s="49">
        <f>RevGrwt!D9*'Operational Capacity - A'!D10</f>
        <v>0</v>
      </c>
      <c r="E8" s="49">
        <f>RevGrwt!E9*'Operational Capacity - A'!E10</f>
        <v>0</v>
      </c>
      <c r="F8" s="49">
        <f>RevGrwt!F9*'Operational Capacity - A'!F10</f>
        <v>0</v>
      </c>
      <c r="G8" s="49">
        <f>RevGrwt!G9*'Operational Capacity - A'!G10</f>
        <v>0</v>
      </c>
      <c r="H8" s="49">
        <f>RevGrwt!H9*'Operational Capacity - A'!H10</f>
        <v>0</v>
      </c>
      <c r="I8" s="49">
        <f>RevGrwt!I9*'Operational Capacity - A'!I10</f>
        <v>0</v>
      </c>
      <c r="J8" s="49">
        <f>RevGrwt!J9*'Operational Capacity - A'!J10</f>
        <v>0</v>
      </c>
      <c r="K8" s="49">
        <f>RevGrwt!K9*'Operational Capacity - A'!K10</f>
        <v>0</v>
      </c>
      <c r="L8" s="49">
        <f>RevGrwt!L9*'Operational Capacity - A'!L10</f>
        <v>0</v>
      </c>
      <c r="M8" s="49">
        <f>RevGrwt!M9*'Operational Capacity - A'!M10</f>
        <v>0</v>
      </c>
      <c r="N8" s="49">
        <f>RevGrwt!N9*'Operational Capacity - A'!N10</f>
        <v>0</v>
      </c>
      <c r="O8" s="49">
        <f>RevGrwt!O9*'Operational Capacity - A'!O10</f>
        <v>0</v>
      </c>
      <c r="P8" s="49">
        <f>RevGrwt!P9*'Operational Capacity - A'!P10</f>
        <v>0</v>
      </c>
      <c r="Q8" s="49">
        <f>RevGrwt!Q9*'Operational Capacity - A'!Q10</f>
        <v>0</v>
      </c>
    </row>
    <row r="9" spans="1:17" x14ac:dyDescent="0.25">
      <c r="A9" s="47" t="s">
        <v>163</v>
      </c>
      <c r="C9" s="49">
        <f>RevGrwt!C12*'Operational Capacity - A'!C11</f>
        <v>0</v>
      </c>
      <c r="D9" s="49">
        <f>RevGrwt!D12*'Operational Capacity - A'!D11</f>
        <v>0</v>
      </c>
      <c r="E9" s="49">
        <f>RevGrwt!E12*'Operational Capacity - A'!E11</f>
        <v>0</v>
      </c>
      <c r="F9" s="49">
        <f>RevGrwt!F12*'Operational Capacity - A'!F11</f>
        <v>0</v>
      </c>
      <c r="G9" s="49">
        <f>RevGrwt!G12*'Operational Capacity - A'!G11</f>
        <v>0</v>
      </c>
      <c r="H9" s="49">
        <f>RevGrwt!H12*'Operational Capacity - A'!H11</f>
        <v>0</v>
      </c>
      <c r="I9" s="49">
        <f>RevGrwt!I12*'Operational Capacity - A'!I11</f>
        <v>0</v>
      </c>
      <c r="J9" s="49">
        <f>RevGrwt!J12*'Operational Capacity - A'!J11</f>
        <v>0</v>
      </c>
      <c r="K9" s="49">
        <f>RevGrwt!K12*'Operational Capacity - A'!K11</f>
        <v>0</v>
      </c>
      <c r="L9" s="49">
        <f>RevGrwt!L12*'Operational Capacity - A'!L11</f>
        <v>0</v>
      </c>
      <c r="M9" s="49">
        <f>RevGrwt!M12*'Operational Capacity - A'!M11</f>
        <v>0</v>
      </c>
      <c r="N9" s="49">
        <f>RevGrwt!N12*'Operational Capacity - A'!N11</f>
        <v>0</v>
      </c>
      <c r="O9" s="49">
        <f>RevGrwt!O12*'Operational Capacity - A'!O11</f>
        <v>0</v>
      </c>
      <c r="P9" s="49">
        <f>RevGrwt!P12*'Operational Capacity - A'!P11</f>
        <v>0</v>
      </c>
      <c r="Q9" s="49">
        <f>RevGrwt!Q12*'Operational Capacity - A'!Q11</f>
        <v>0</v>
      </c>
    </row>
    <row r="10" spans="1:17" x14ac:dyDescent="0.25">
      <c r="A10" s="47" t="s">
        <v>164</v>
      </c>
      <c r="C10" s="49">
        <f>RevGrwt!C10*'Operational Capacity - A'!C12</f>
        <v>0</v>
      </c>
      <c r="D10" s="49">
        <f>RevGrwt!D10*'Operational Capacity - A'!D12</f>
        <v>0</v>
      </c>
      <c r="E10" s="49">
        <f>RevGrwt!E10*'Operational Capacity - A'!E12</f>
        <v>0</v>
      </c>
      <c r="F10" s="49">
        <f>RevGrwt!F10*'Operational Capacity - A'!F12</f>
        <v>0</v>
      </c>
      <c r="G10" s="49">
        <f>RevGrwt!G10*'Operational Capacity - A'!G12</f>
        <v>0</v>
      </c>
      <c r="H10" s="49">
        <f>RevGrwt!H10*'Operational Capacity - A'!H12</f>
        <v>0</v>
      </c>
      <c r="I10" s="49">
        <f>RevGrwt!I10*'Operational Capacity - A'!I12</f>
        <v>0</v>
      </c>
      <c r="J10" s="49">
        <f>RevGrwt!J10*'Operational Capacity - A'!J12</f>
        <v>0</v>
      </c>
      <c r="K10" s="49">
        <f>RevGrwt!K10*'Operational Capacity - A'!K12</f>
        <v>0</v>
      </c>
      <c r="L10" s="49">
        <f>RevGrwt!L10*'Operational Capacity - A'!L12</f>
        <v>0</v>
      </c>
      <c r="M10" s="49">
        <f>RevGrwt!M10*'Operational Capacity - A'!M12</f>
        <v>0</v>
      </c>
      <c r="N10" s="49">
        <f>RevGrwt!N10*'Operational Capacity - A'!N12</f>
        <v>0</v>
      </c>
      <c r="O10" s="49">
        <f>RevGrwt!O10*'Operational Capacity - A'!O12</f>
        <v>0</v>
      </c>
      <c r="P10" s="49">
        <f>RevGrwt!P10*'Operational Capacity - A'!P12</f>
        <v>0</v>
      </c>
      <c r="Q10" s="49">
        <f>RevGrwt!Q10*'Operational Capacity - A'!Q12</f>
        <v>0</v>
      </c>
    </row>
    <row r="11" spans="1:17" x14ac:dyDescent="0.25"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17" ht="13" x14ac:dyDescent="0.3">
      <c r="A12" s="10" t="s">
        <v>1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ht="13" x14ac:dyDescent="0.3">
      <c r="A13" s="4" t="s">
        <v>149</v>
      </c>
      <c r="C13" s="60">
        <f>SUM(C14:C16)</f>
        <v>0</v>
      </c>
      <c r="D13" s="60">
        <f t="shared" ref="D13:Q13" si="2">SUM(D14:D16)</f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  <c r="P13" s="60">
        <f t="shared" si="2"/>
        <v>0</v>
      </c>
      <c r="Q13" s="60">
        <f t="shared" si="2"/>
        <v>0</v>
      </c>
    </row>
    <row r="14" spans="1:17" x14ac:dyDescent="0.25">
      <c r="A14" s="47" t="s">
        <v>162</v>
      </c>
      <c r="C14" s="49">
        <f>RevGrwt!C18*'Operational Capacity - A'!C16</f>
        <v>0</v>
      </c>
      <c r="D14" s="49">
        <f>RevGrwt!D18*'Operational Capacity - A'!D16</f>
        <v>0</v>
      </c>
      <c r="E14" s="49">
        <f>RevGrwt!E18*'Operational Capacity - A'!E16</f>
        <v>0</v>
      </c>
      <c r="F14" s="49">
        <f>RevGrwt!F18*'Operational Capacity - A'!F16</f>
        <v>0</v>
      </c>
      <c r="G14" s="49">
        <f>RevGrwt!G18*'Operational Capacity - A'!G16</f>
        <v>0</v>
      </c>
      <c r="H14" s="49">
        <f>RevGrwt!H18*'Operational Capacity - A'!H16</f>
        <v>0</v>
      </c>
      <c r="I14" s="49">
        <f>RevGrwt!I18*'Operational Capacity - A'!I16</f>
        <v>0</v>
      </c>
      <c r="J14" s="49">
        <f>RevGrwt!J18*'Operational Capacity - A'!J16</f>
        <v>0</v>
      </c>
      <c r="K14" s="49">
        <f>RevGrwt!K18*'Operational Capacity - A'!K16</f>
        <v>0</v>
      </c>
      <c r="L14" s="49">
        <f>RevGrwt!L18*'Operational Capacity - A'!L16</f>
        <v>0</v>
      </c>
      <c r="M14" s="49">
        <f>RevGrwt!M18*'Operational Capacity - A'!M16</f>
        <v>0</v>
      </c>
      <c r="N14" s="49">
        <f>RevGrwt!N18*'Operational Capacity - A'!N16</f>
        <v>0</v>
      </c>
      <c r="O14" s="49">
        <f>RevGrwt!O18*'Operational Capacity - A'!O16</f>
        <v>0</v>
      </c>
      <c r="P14" s="49">
        <f>RevGrwt!P18*'Operational Capacity - A'!P16</f>
        <v>0</v>
      </c>
      <c r="Q14" s="49">
        <f>RevGrwt!Q18*'Operational Capacity - A'!Q16</f>
        <v>0</v>
      </c>
    </row>
    <row r="15" spans="1:17" x14ac:dyDescent="0.25">
      <c r="A15" s="47" t="s">
        <v>163</v>
      </c>
      <c r="C15" s="49">
        <f>RevGrwt!C21*'Operational Capacity - A'!C17</f>
        <v>0</v>
      </c>
      <c r="D15" s="49">
        <f>RevGrwt!D21*'Operational Capacity - A'!D17</f>
        <v>0</v>
      </c>
      <c r="E15" s="49">
        <f>RevGrwt!E21*'Operational Capacity - A'!E17</f>
        <v>0</v>
      </c>
      <c r="F15" s="49">
        <f>RevGrwt!F21*'Operational Capacity - A'!F17</f>
        <v>0</v>
      </c>
      <c r="G15" s="49">
        <f>RevGrwt!G21*'Operational Capacity - A'!G17</f>
        <v>0</v>
      </c>
      <c r="H15" s="49">
        <f>RevGrwt!H21*'Operational Capacity - A'!H17</f>
        <v>0</v>
      </c>
      <c r="I15" s="49">
        <f>RevGrwt!I21*'Operational Capacity - A'!I17</f>
        <v>0</v>
      </c>
      <c r="J15" s="49">
        <f>RevGrwt!J21*'Operational Capacity - A'!J17</f>
        <v>0</v>
      </c>
      <c r="K15" s="49">
        <f>RevGrwt!K21*'Operational Capacity - A'!K17</f>
        <v>0</v>
      </c>
      <c r="L15" s="49">
        <f>RevGrwt!L21*'Operational Capacity - A'!L17</f>
        <v>0</v>
      </c>
      <c r="M15" s="49">
        <f>RevGrwt!M21*'Operational Capacity - A'!M17</f>
        <v>0</v>
      </c>
      <c r="N15" s="49">
        <f>RevGrwt!N21*'Operational Capacity - A'!N17</f>
        <v>0</v>
      </c>
      <c r="O15" s="49">
        <f>RevGrwt!O21*'Operational Capacity - A'!O17</f>
        <v>0</v>
      </c>
      <c r="P15" s="49">
        <f>RevGrwt!P21*'Operational Capacity - A'!P17</f>
        <v>0</v>
      </c>
      <c r="Q15" s="49">
        <f>RevGrwt!Q21*'Operational Capacity - A'!Q17</f>
        <v>0</v>
      </c>
    </row>
    <row r="16" spans="1:17" x14ac:dyDescent="0.25">
      <c r="A16" s="47" t="s">
        <v>164</v>
      </c>
      <c r="C16" s="49">
        <f>RevGrwt!C19*'Operational Capacity - A'!C18</f>
        <v>0</v>
      </c>
      <c r="D16" s="49">
        <f>RevGrwt!D19*'Operational Capacity - A'!D18</f>
        <v>0</v>
      </c>
      <c r="E16" s="49">
        <f>RevGrwt!E19*'Operational Capacity - A'!E18</f>
        <v>0</v>
      </c>
      <c r="F16" s="49">
        <f>RevGrwt!F19*'Operational Capacity - A'!F18</f>
        <v>0</v>
      </c>
      <c r="G16" s="49">
        <f>RevGrwt!G19*'Operational Capacity - A'!G18</f>
        <v>0</v>
      </c>
      <c r="H16" s="49">
        <f>RevGrwt!H19*'Operational Capacity - A'!H18</f>
        <v>0</v>
      </c>
      <c r="I16" s="49">
        <f>RevGrwt!I19*'Operational Capacity - A'!I18</f>
        <v>0</v>
      </c>
      <c r="J16" s="49">
        <f>RevGrwt!J19*'Operational Capacity - A'!J18</f>
        <v>0</v>
      </c>
      <c r="K16" s="49">
        <f>RevGrwt!K19*'Operational Capacity - A'!K18</f>
        <v>0</v>
      </c>
      <c r="L16" s="49">
        <f>RevGrwt!L19*'Operational Capacity - A'!L18</f>
        <v>0</v>
      </c>
      <c r="M16" s="49">
        <f>RevGrwt!M19*'Operational Capacity - A'!M18</f>
        <v>0</v>
      </c>
      <c r="N16" s="49">
        <f>RevGrwt!N19*'Operational Capacity - A'!N18</f>
        <v>0</v>
      </c>
      <c r="O16" s="49">
        <f>RevGrwt!O19*'Operational Capacity - A'!O18</f>
        <v>0</v>
      </c>
      <c r="P16" s="49">
        <f>RevGrwt!P19*'Operational Capacity - A'!P18</f>
        <v>0</v>
      </c>
      <c r="Q16" s="49">
        <f>RevGrwt!Q19*'Operational Capacity - A'!Q18</f>
        <v>0</v>
      </c>
    </row>
    <row r="17" spans="1:17" x14ac:dyDescent="0.25"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</row>
    <row r="18" spans="1:17" x14ac:dyDescent="0.25"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</row>
    <row r="19" spans="1:17" ht="13" x14ac:dyDescent="0.3">
      <c r="A19" s="10" t="s">
        <v>15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</row>
    <row r="20" spans="1:17" ht="13" x14ac:dyDescent="0.3">
      <c r="A20" s="4" t="s">
        <v>149</v>
      </c>
      <c r="C20" s="60">
        <f>SUM(C21:C23)</f>
        <v>0</v>
      </c>
      <c r="D20" s="60">
        <f t="shared" ref="D20:Q20" si="3">SUM(D21:D23)</f>
        <v>0</v>
      </c>
      <c r="E20" s="60">
        <f t="shared" si="3"/>
        <v>0</v>
      </c>
      <c r="F20" s="60">
        <f t="shared" si="3"/>
        <v>0</v>
      </c>
      <c r="G20" s="60">
        <f t="shared" si="3"/>
        <v>0</v>
      </c>
      <c r="H20" s="60">
        <f t="shared" si="3"/>
        <v>0</v>
      </c>
      <c r="I20" s="60">
        <f t="shared" si="3"/>
        <v>0</v>
      </c>
      <c r="J20" s="60">
        <f t="shared" si="3"/>
        <v>0</v>
      </c>
      <c r="K20" s="60">
        <f t="shared" si="3"/>
        <v>0</v>
      </c>
      <c r="L20" s="60">
        <f t="shared" si="3"/>
        <v>0</v>
      </c>
      <c r="M20" s="60">
        <f t="shared" si="3"/>
        <v>0</v>
      </c>
      <c r="N20" s="60">
        <f t="shared" si="3"/>
        <v>0</v>
      </c>
      <c r="O20" s="60">
        <f t="shared" si="3"/>
        <v>0</v>
      </c>
      <c r="P20" s="60">
        <f t="shared" si="3"/>
        <v>0</v>
      </c>
      <c r="Q20" s="60">
        <f t="shared" si="3"/>
        <v>0</v>
      </c>
    </row>
    <row r="21" spans="1:17" x14ac:dyDescent="0.25">
      <c r="A21" s="47" t="s">
        <v>162</v>
      </c>
      <c r="C21" s="49">
        <f>RevGrwt!C27*'Operational Capacity - A'!C22</f>
        <v>0</v>
      </c>
      <c r="D21" s="49">
        <f>RevGrwt!D27*'Operational Capacity - A'!D22</f>
        <v>0</v>
      </c>
      <c r="E21" s="49">
        <f>RevGrwt!E27*'Operational Capacity - A'!E22</f>
        <v>0</v>
      </c>
      <c r="F21" s="49">
        <f>RevGrwt!F27*'Operational Capacity - A'!F22</f>
        <v>0</v>
      </c>
      <c r="G21" s="49">
        <f>RevGrwt!G27*'Operational Capacity - A'!G22</f>
        <v>0</v>
      </c>
      <c r="H21" s="49">
        <f>RevGrwt!H27*'Operational Capacity - A'!H22</f>
        <v>0</v>
      </c>
      <c r="I21" s="49">
        <f>RevGrwt!I27*'Operational Capacity - A'!I22</f>
        <v>0</v>
      </c>
      <c r="J21" s="49">
        <f>RevGrwt!J27*'Operational Capacity - A'!J22</f>
        <v>0</v>
      </c>
      <c r="K21" s="49">
        <f>RevGrwt!K27*'Operational Capacity - A'!K22</f>
        <v>0</v>
      </c>
      <c r="L21" s="49">
        <f>RevGrwt!L27*'Operational Capacity - A'!L22</f>
        <v>0</v>
      </c>
      <c r="M21" s="49">
        <f>RevGrwt!M27*'Operational Capacity - A'!M22</f>
        <v>0</v>
      </c>
      <c r="N21" s="49">
        <f>RevGrwt!N27*'Operational Capacity - A'!N22</f>
        <v>0</v>
      </c>
      <c r="O21" s="49">
        <f>RevGrwt!O27*'Operational Capacity - A'!O22</f>
        <v>0</v>
      </c>
      <c r="P21" s="49">
        <f>RevGrwt!P27*'Operational Capacity - A'!P22</f>
        <v>0</v>
      </c>
      <c r="Q21" s="49">
        <f>RevGrwt!Q27*'Operational Capacity - A'!Q22</f>
        <v>0</v>
      </c>
    </row>
    <row r="22" spans="1:17" x14ac:dyDescent="0.25">
      <c r="A22" s="47" t="s">
        <v>163</v>
      </c>
      <c r="C22" s="49">
        <f>RevPrc!B27*'Operational Capacity'!C23</f>
        <v>0</v>
      </c>
      <c r="D22" s="49">
        <f>RevGrwt!D30*'Operational Capacity'!D23</f>
        <v>0</v>
      </c>
      <c r="E22" s="49">
        <f>RevGrwt!E30*'Operational Capacity'!E23</f>
        <v>0</v>
      </c>
      <c r="F22" s="49">
        <f>RevGrwt!F30*'Operational Capacity'!F23</f>
        <v>0</v>
      </c>
      <c r="G22" s="49">
        <f>RevGrwt!G30*'Operational Capacity'!G23</f>
        <v>0</v>
      </c>
      <c r="H22" s="49">
        <f>RevGrwt!H30*'Operational Capacity'!H23</f>
        <v>0</v>
      </c>
      <c r="I22" s="49">
        <f>RevGrwt!I30*'Operational Capacity'!I23</f>
        <v>0</v>
      </c>
      <c r="J22" s="49">
        <f>RevGrwt!J30*'Operational Capacity'!J23</f>
        <v>0</v>
      </c>
      <c r="K22" s="49">
        <f>RevGrwt!K30*'Operational Capacity'!K23</f>
        <v>0</v>
      </c>
      <c r="L22" s="49">
        <f>RevGrwt!L30*'Operational Capacity'!L23</f>
        <v>0</v>
      </c>
      <c r="M22" s="49">
        <f>RevGrwt!M30*'Operational Capacity'!M23</f>
        <v>0</v>
      </c>
      <c r="N22" s="49">
        <f>RevGrwt!N30*'Operational Capacity'!N23</f>
        <v>0</v>
      </c>
      <c r="O22" s="49">
        <f>RevGrwt!O30*'Operational Capacity'!O23</f>
        <v>0</v>
      </c>
      <c r="P22" s="49">
        <f>RevGrwt!P30*'Operational Capacity'!P23</f>
        <v>0</v>
      </c>
      <c r="Q22" s="49">
        <f>RevGrwt!Q30*'Operational Capacity'!Q23</f>
        <v>0</v>
      </c>
    </row>
    <row r="23" spans="1:17" x14ac:dyDescent="0.25">
      <c r="A23" s="47" t="s">
        <v>164</v>
      </c>
      <c r="C23" s="49">
        <f>RevGrwt!C28*'Operational Capacity - A'!C24</f>
        <v>0</v>
      </c>
      <c r="D23" s="49">
        <f>RevGrwt!D28*'Operational Capacity - A'!D24</f>
        <v>0</v>
      </c>
      <c r="E23" s="49">
        <f>RevGrwt!E28*'Operational Capacity - A'!E24</f>
        <v>0</v>
      </c>
      <c r="F23" s="49">
        <f>RevGrwt!F28*'Operational Capacity - A'!F24</f>
        <v>0</v>
      </c>
      <c r="G23" s="49">
        <f>RevGrwt!G28*'Operational Capacity - A'!G24</f>
        <v>0</v>
      </c>
      <c r="H23" s="49">
        <f>RevGrwt!H28*'Operational Capacity - A'!H24</f>
        <v>0</v>
      </c>
      <c r="I23" s="49">
        <f>RevGrwt!I28*'Operational Capacity - A'!I24</f>
        <v>0</v>
      </c>
      <c r="J23" s="49">
        <f>RevGrwt!J28*'Operational Capacity - A'!J24</f>
        <v>0</v>
      </c>
      <c r="K23" s="49">
        <f>RevGrwt!K28*'Operational Capacity - A'!K24</f>
        <v>0</v>
      </c>
      <c r="L23" s="49">
        <f>RevGrwt!L28*'Operational Capacity - A'!L24</f>
        <v>0</v>
      </c>
      <c r="M23" s="49">
        <f>RevGrwt!M28*'Operational Capacity - A'!M24</f>
        <v>0</v>
      </c>
      <c r="N23" s="49">
        <f>RevGrwt!N28*'Operational Capacity - A'!N24</f>
        <v>0</v>
      </c>
      <c r="O23" s="49">
        <f>RevGrwt!O28*'Operational Capacity - A'!O24</f>
        <v>0</v>
      </c>
      <c r="P23" s="49">
        <f>RevGrwt!P28*'Operational Capacity - A'!P24</f>
        <v>0</v>
      </c>
      <c r="Q23" s="49">
        <f>RevGrwt!Q28*'Operational Capacity - A'!Q24</f>
        <v>0</v>
      </c>
    </row>
    <row r="24" spans="1:17" x14ac:dyDescent="0.25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1:17" ht="13" x14ac:dyDescent="0.3">
      <c r="A25" s="10" t="s">
        <v>15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 ht="13" x14ac:dyDescent="0.3">
      <c r="A26" s="4" t="s">
        <v>188</v>
      </c>
      <c r="C26" s="8">
        <f>RevGrwt!C33*'Operational Capacity - A'!C28</f>
        <v>0</v>
      </c>
      <c r="D26" s="8">
        <f>RevGrwt!D33*'Operational Capacity - A'!D28</f>
        <v>0</v>
      </c>
      <c r="E26" s="8">
        <f>RevGrwt!E33*'Operational Capacity - A'!E28</f>
        <v>0</v>
      </c>
      <c r="F26" s="8">
        <f>RevGrwt!F33*'Operational Capacity - A'!F28</f>
        <v>0</v>
      </c>
      <c r="G26" s="8">
        <f>RevGrwt!G33*'Operational Capacity - A'!G28</f>
        <v>0</v>
      </c>
      <c r="H26" s="8">
        <f>RevGrwt!H33*'Operational Capacity - A'!H28</f>
        <v>0</v>
      </c>
      <c r="I26" s="8">
        <f>RevGrwt!I33*'Operational Capacity - A'!I28</f>
        <v>0</v>
      </c>
      <c r="J26" s="8">
        <f>RevGrwt!J33*'Operational Capacity - A'!J28</f>
        <v>0</v>
      </c>
      <c r="K26" s="8">
        <f>RevGrwt!K33*'Operational Capacity - A'!K28</f>
        <v>0</v>
      </c>
      <c r="L26" s="8">
        <f>RevGrwt!L33*'Operational Capacity - A'!L28</f>
        <v>0</v>
      </c>
      <c r="M26" s="8">
        <f>RevGrwt!M33*'Operational Capacity - A'!M28</f>
        <v>0</v>
      </c>
      <c r="N26" s="8">
        <f>RevGrwt!N33*'Operational Capacity - A'!N28</f>
        <v>0</v>
      </c>
      <c r="O26" s="8">
        <f>RevGrwt!O33*'Operational Capacity - A'!O28</f>
        <v>0</v>
      </c>
      <c r="P26" s="8">
        <f>RevGrwt!P33*'Operational Capacity - A'!P28</f>
        <v>0</v>
      </c>
      <c r="Q26" s="8">
        <f>RevGrwt!Q33*'Operational Capacity - A'!Q28</f>
        <v>0</v>
      </c>
    </row>
    <row r="27" spans="1:17" ht="13" x14ac:dyDescent="0.3">
      <c r="A27" s="4" t="s">
        <v>189</v>
      </c>
      <c r="C27" s="8">
        <v>0</v>
      </c>
      <c r="D27" s="8">
        <f>('Leased Area-People''s Sq.'!B21/'Leased Area-People''s Sq.'!B22)*'Leased Area-People''s Sq.'!B22*RevPrc!B33*12</f>
        <v>0</v>
      </c>
      <c r="E27" s="8">
        <f>D27*1.1</f>
        <v>0</v>
      </c>
      <c r="F27" s="8">
        <f t="shared" ref="F27:Q27" si="4">E27*1.1</f>
        <v>0</v>
      </c>
      <c r="G27" s="8">
        <f t="shared" si="4"/>
        <v>0</v>
      </c>
      <c r="H27" s="8">
        <f t="shared" si="4"/>
        <v>0</v>
      </c>
      <c r="I27" s="8">
        <f t="shared" si="4"/>
        <v>0</v>
      </c>
      <c r="J27" s="8">
        <f t="shared" si="4"/>
        <v>0</v>
      </c>
      <c r="K27" s="8">
        <f t="shared" si="4"/>
        <v>0</v>
      </c>
      <c r="L27" s="8">
        <f t="shared" si="4"/>
        <v>0</v>
      </c>
      <c r="M27" s="8">
        <f t="shared" si="4"/>
        <v>0</v>
      </c>
      <c r="N27" s="8">
        <f t="shared" si="4"/>
        <v>0</v>
      </c>
      <c r="O27" s="8">
        <f t="shared" si="4"/>
        <v>0</v>
      </c>
      <c r="P27" s="8">
        <f t="shared" si="4"/>
        <v>0</v>
      </c>
      <c r="Q27" s="8">
        <f t="shared" si="4"/>
        <v>0</v>
      </c>
    </row>
    <row r="28" spans="1:17" x14ac:dyDescent="0.2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 ht="13" x14ac:dyDescent="0.3">
      <c r="A29" s="10" t="s">
        <v>2</v>
      </c>
      <c r="C29" s="8">
        <f>RevGrwt!C36*'Operational Capacity - A'!C30</f>
        <v>0</v>
      </c>
      <c r="D29" s="8">
        <f>RevGrwt!D36*'Operational Capacity - A'!D30</f>
        <v>0</v>
      </c>
      <c r="E29" s="8">
        <f>RevGrwt!E36*'Operational Capacity - A'!E30</f>
        <v>0</v>
      </c>
      <c r="F29" s="8">
        <f>RevGrwt!F36*'Operational Capacity - A'!F30</f>
        <v>0</v>
      </c>
      <c r="G29" s="8">
        <f>RevGrwt!G36*'Operational Capacity - A'!G30</f>
        <v>0</v>
      </c>
      <c r="H29" s="8">
        <f>RevGrwt!H36*'Operational Capacity - A'!H30</f>
        <v>0</v>
      </c>
      <c r="I29" s="8">
        <f>RevGrwt!I36*'Operational Capacity - A'!I30</f>
        <v>0</v>
      </c>
      <c r="J29" s="8">
        <f>RevGrwt!J36*'Operational Capacity - A'!J30</f>
        <v>0</v>
      </c>
      <c r="K29" s="8">
        <f>RevGrwt!K36*'Operational Capacity - A'!K30</f>
        <v>0</v>
      </c>
      <c r="L29" s="8">
        <f>RevGrwt!L36*'Operational Capacity - A'!L30</f>
        <v>0</v>
      </c>
      <c r="M29" s="8">
        <f>RevGrwt!M36*'Operational Capacity - A'!M30</f>
        <v>0</v>
      </c>
      <c r="N29" s="8">
        <f>RevGrwt!N36*'Operational Capacity - A'!N30</f>
        <v>0</v>
      </c>
      <c r="O29" s="8">
        <f>RevGrwt!O36*'Operational Capacity - A'!O30</f>
        <v>0</v>
      </c>
      <c r="P29" s="8">
        <f>RevGrwt!P36*'Operational Capacity - A'!P30</f>
        <v>0</v>
      </c>
      <c r="Q29" s="8">
        <f>RevGrwt!Q36*'Operational Capacity - A'!Q30</f>
        <v>0</v>
      </c>
    </row>
    <row r="30" spans="1:17" x14ac:dyDescent="0.25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17" ht="13" x14ac:dyDescent="0.3">
      <c r="A31" s="10" t="s">
        <v>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1:17" x14ac:dyDescent="0.25"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</row>
    <row r="33" spans="1:17" ht="13" x14ac:dyDescent="0.3">
      <c r="A33" s="10" t="s">
        <v>180</v>
      </c>
      <c r="C33" s="17"/>
    </row>
    <row r="35" spans="1:17" x14ac:dyDescent="0.25">
      <c r="A35" s="4" t="s">
        <v>181</v>
      </c>
      <c r="C35" s="49">
        <f>'Additional Revenues'!C12</f>
        <v>0</v>
      </c>
      <c r="D35" s="49">
        <f>'Additional Revenues'!D12</f>
        <v>0</v>
      </c>
      <c r="E35" s="49">
        <f>'Additional Revenues'!E12</f>
        <v>0</v>
      </c>
      <c r="F35" s="49">
        <f>'Additional Revenues'!F12</f>
        <v>0</v>
      </c>
      <c r="G35" s="49">
        <f>'Additional Revenues'!G12</f>
        <v>0</v>
      </c>
      <c r="H35" s="49">
        <f>'Additional Revenues'!H12</f>
        <v>0</v>
      </c>
      <c r="I35" s="49">
        <f>'Additional Revenues'!I12</f>
        <v>0</v>
      </c>
      <c r="J35" s="49">
        <f>'Additional Revenues'!J12</f>
        <v>0</v>
      </c>
      <c r="K35" s="49">
        <f>'Additional Revenues'!K12</f>
        <v>0</v>
      </c>
      <c r="L35" s="49">
        <f>'Additional Revenues'!L12</f>
        <v>0</v>
      </c>
      <c r="M35" s="49">
        <f>'Additional Revenues'!M12</f>
        <v>0</v>
      </c>
      <c r="N35" s="49">
        <f>'Additional Revenues'!N12</f>
        <v>0</v>
      </c>
      <c r="O35" s="49">
        <f>'Additional Revenues'!O12</f>
        <v>0</v>
      </c>
      <c r="P35" s="49">
        <f>'Additional Revenues'!P12</f>
        <v>0</v>
      </c>
      <c r="Q35" s="49">
        <f>'Additional Revenues'!Q12</f>
        <v>0</v>
      </c>
    </row>
    <row r="36" spans="1:17" x14ac:dyDescent="0.25">
      <c r="A36" s="4" t="s">
        <v>182</v>
      </c>
      <c r="C36" s="49">
        <f>'Additional Revenues'!C19</f>
        <v>0</v>
      </c>
      <c r="D36" s="49">
        <f>'Additional Revenues'!D19</f>
        <v>0</v>
      </c>
      <c r="E36" s="49">
        <f>'Additional Revenues'!E19</f>
        <v>0</v>
      </c>
      <c r="F36" s="49">
        <f>'Additional Revenues'!F19</f>
        <v>0</v>
      </c>
      <c r="G36" s="49">
        <f>'Additional Revenues'!G19</f>
        <v>0</v>
      </c>
      <c r="H36" s="49">
        <f>'Additional Revenues'!H19</f>
        <v>0</v>
      </c>
      <c r="I36" s="49">
        <f>'Additional Revenues'!I19</f>
        <v>0</v>
      </c>
      <c r="J36" s="49">
        <f>'Additional Revenues'!J19</f>
        <v>0</v>
      </c>
      <c r="K36" s="49">
        <f>'Additional Revenues'!K19</f>
        <v>0</v>
      </c>
      <c r="L36" s="49">
        <f>'Additional Revenues'!L19</f>
        <v>0</v>
      </c>
      <c r="M36" s="49">
        <f>'Additional Revenues'!M19</f>
        <v>0</v>
      </c>
      <c r="N36" s="49">
        <f>'Additional Revenues'!N19</f>
        <v>0</v>
      </c>
      <c r="O36" s="49">
        <f>'Additional Revenues'!O19</f>
        <v>0</v>
      </c>
      <c r="P36" s="49">
        <f>'Additional Revenues'!P19</f>
        <v>0</v>
      </c>
      <c r="Q36" s="49">
        <f>'Additional Revenues'!Q19</f>
        <v>0</v>
      </c>
    </row>
    <row r="37" spans="1:17" x14ac:dyDescent="0.25">
      <c r="A37" s="4" t="s">
        <v>183</v>
      </c>
      <c r="C37" s="49">
        <f>'Additional Revenues'!C25</f>
        <v>0</v>
      </c>
      <c r="D37" s="49">
        <f>'Additional Revenues'!D25</f>
        <v>0</v>
      </c>
      <c r="E37" s="49">
        <f>'Additional Revenues'!E25</f>
        <v>0</v>
      </c>
      <c r="F37" s="49">
        <f>'Additional Revenues'!F25</f>
        <v>0</v>
      </c>
      <c r="G37" s="49">
        <f>'Additional Revenues'!G25</f>
        <v>0</v>
      </c>
      <c r="H37" s="49">
        <f>'Additional Revenues'!H25</f>
        <v>0</v>
      </c>
      <c r="I37" s="49">
        <f>'Additional Revenues'!I25</f>
        <v>0</v>
      </c>
      <c r="J37" s="49">
        <f>'Additional Revenues'!J25</f>
        <v>0</v>
      </c>
      <c r="K37" s="49">
        <f>'Additional Revenues'!K25</f>
        <v>0</v>
      </c>
      <c r="L37" s="49">
        <f>'Additional Revenues'!L25</f>
        <v>0</v>
      </c>
      <c r="M37" s="49">
        <f>'Additional Revenues'!M25</f>
        <v>0</v>
      </c>
      <c r="N37" s="49">
        <f>'Additional Revenues'!N25</f>
        <v>0</v>
      </c>
      <c r="O37" s="49">
        <f>'Additional Revenues'!O25</f>
        <v>0</v>
      </c>
      <c r="P37" s="49">
        <f>'Additional Revenues'!P25</f>
        <v>0</v>
      </c>
      <c r="Q37" s="49">
        <f>'Additional Revenues'!Q25</f>
        <v>0</v>
      </c>
    </row>
    <row r="38" spans="1:17" x14ac:dyDescent="0.25">
      <c r="A38" s="4" t="s">
        <v>185</v>
      </c>
      <c r="C38" s="49">
        <f>'Additional Revenues'!C32</f>
        <v>0</v>
      </c>
      <c r="D38" s="49">
        <f>'Additional Revenues'!D32</f>
        <v>0</v>
      </c>
      <c r="E38" s="49">
        <f>'Additional Revenues'!E32</f>
        <v>0</v>
      </c>
      <c r="F38" s="49">
        <f>'Additional Revenues'!F32</f>
        <v>0</v>
      </c>
      <c r="G38" s="49">
        <f>'Additional Revenues'!G32</f>
        <v>0</v>
      </c>
      <c r="H38" s="49">
        <f>'Additional Revenues'!H32</f>
        <v>0</v>
      </c>
      <c r="I38" s="49">
        <f>'Additional Revenues'!I32</f>
        <v>0</v>
      </c>
      <c r="J38" s="49">
        <f>'Additional Revenues'!J32</f>
        <v>0</v>
      </c>
      <c r="K38" s="49">
        <f>'Additional Revenues'!K32</f>
        <v>0</v>
      </c>
      <c r="L38" s="49">
        <f>'Additional Revenues'!L32</f>
        <v>0</v>
      </c>
      <c r="M38" s="49">
        <f>'Additional Revenues'!M32</f>
        <v>0</v>
      </c>
      <c r="N38" s="49">
        <f>'Additional Revenues'!N32</f>
        <v>0</v>
      </c>
      <c r="O38" s="49">
        <f>'Additional Revenues'!O32</f>
        <v>0</v>
      </c>
      <c r="P38" s="49">
        <f>'Additional Revenues'!P32</f>
        <v>0</v>
      </c>
      <c r="Q38" s="49">
        <f>'Additional Revenues'!Q32</f>
        <v>0</v>
      </c>
    </row>
    <row r="39" spans="1:17" x14ac:dyDescent="0.25"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1:17" ht="13.5" thickBot="1" x14ac:dyDescent="0.35">
      <c r="A40" s="4" t="s">
        <v>36</v>
      </c>
      <c r="C40" s="22">
        <f>C7+C13+C20+C26+C29+C31+C35+C36+C37+C38+C27</f>
        <v>0</v>
      </c>
      <c r="D40" s="22">
        <f t="shared" ref="D40:Q40" si="5">D7+D13+D20+D26+D29+D31+D35+D36+D37+D38+D27</f>
        <v>0</v>
      </c>
      <c r="E40" s="22">
        <f t="shared" si="5"/>
        <v>0</v>
      </c>
      <c r="F40" s="22">
        <f t="shared" si="5"/>
        <v>0</v>
      </c>
      <c r="G40" s="22">
        <f t="shared" si="5"/>
        <v>0</v>
      </c>
      <c r="H40" s="22">
        <f t="shared" si="5"/>
        <v>0</v>
      </c>
      <c r="I40" s="22">
        <f t="shared" si="5"/>
        <v>0</v>
      </c>
      <c r="J40" s="22">
        <f t="shared" si="5"/>
        <v>0</v>
      </c>
      <c r="K40" s="22">
        <f t="shared" si="5"/>
        <v>0</v>
      </c>
      <c r="L40" s="22">
        <f t="shared" si="5"/>
        <v>0</v>
      </c>
      <c r="M40" s="22">
        <f t="shared" si="5"/>
        <v>0</v>
      </c>
      <c r="N40" s="22">
        <f t="shared" si="5"/>
        <v>0</v>
      </c>
      <c r="O40" s="22">
        <f t="shared" si="5"/>
        <v>0</v>
      </c>
      <c r="P40" s="22">
        <f t="shared" si="5"/>
        <v>0</v>
      </c>
      <c r="Q40" s="22">
        <f t="shared" si="5"/>
        <v>0</v>
      </c>
    </row>
    <row r="41" spans="1:17" ht="13" thickTop="1" x14ac:dyDescent="0.25"/>
  </sheetData>
  <pageMargins left="0.7" right="0.7" top="0.75" bottom="0.75" header="0.3" footer="0.3"/>
  <pageSetup paperSize="9" scale="2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1FD8E-F572-4E21-8968-8F69739B81EC}">
  <dimension ref="A1:Q38"/>
  <sheetViews>
    <sheetView view="pageBreakPreview" zoomScale="79" zoomScaleNormal="100" workbookViewId="0">
      <selection activeCell="D16" sqref="D16"/>
    </sheetView>
  </sheetViews>
  <sheetFormatPr defaultColWidth="8.81640625" defaultRowHeight="12.5" x14ac:dyDescent="0.25"/>
  <cols>
    <col min="1" max="1" width="41.81640625" style="4" bestFit="1" customWidth="1"/>
    <col min="2" max="2" width="8.81640625" style="4"/>
    <col min="3" max="3" width="9.81640625" style="4" bestFit="1" customWidth="1"/>
    <col min="4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34</v>
      </c>
    </row>
    <row r="5" spans="1:17" ht="13" x14ac:dyDescent="0.3">
      <c r="B5" s="23" t="s">
        <v>25</v>
      </c>
      <c r="C5" s="23">
        <v>1</v>
      </c>
      <c r="D5" s="23">
        <f>C5+1</f>
        <v>2</v>
      </c>
      <c r="E5" s="23">
        <f t="shared" ref="E5:Q5" si="0">D5+1</f>
        <v>3</v>
      </c>
      <c r="F5" s="23">
        <f t="shared" si="0"/>
        <v>4</v>
      </c>
      <c r="G5" s="23">
        <f t="shared" si="0"/>
        <v>5</v>
      </c>
      <c r="H5" s="23">
        <f t="shared" si="0"/>
        <v>6</v>
      </c>
      <c r="I5" s="23">
        <f t="shared" si="0"/>
        <v>7</v>
      </c>
      <c r="J5" s="23">
        <f t="shared" si="0"/>
        <v>8</v>
      </c>
      <c r="K5" s="23">
        <f t="shared" si="0"/>
        <v>9</v>
      </c>
      <c r="L5" s="23">
        <f t="shared" si="0"/>
        <v>10</v>
      </c>
      <c r="M5" s="23">
        <f t="shared" si="0"/>
        <v>11</v>
      </c>
      <c r="N5" s="23">
        <f t="shared" si="0"/>
        <v>12</v>
      </c>
      <c r="O5" s="23">
        <f t="shared" si="0"/>
        <v>13</v>
      </c>
      <c r="P5" s="23">
        <f t="shared" si="0"/>
        <v>14</v>
      </c>
      <c r="Q5" s="23">
        <f t="shared" si="0"/>
        <v>15</v>
      </c>
    </row>
    <row r="6" spans="1:17" ht="13" x14ac:dyDescent="0.3">
      <c r="A6" s="10" t="s">
        <v>0</v>
      </c>
    </row>
    <row r="7" spans="1:17" x14ac:dyDescent="0.25">
      <c r="A7" s="4" t="s">
        <v>146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x14ac:dyDescent="0.25">
      <c r="A8" s="4" t="s">
        <v>150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</row>
    <row r="9" spans="1:17" x14ac:dyDescent="0.25">
      <c r="A9" s="47" t="s">
        <v>152</v>
      </c>
      <c r="C9" s="49">
        <f>RevPrc!B8</f>
        <v>0</v>
      </c>
      <c r="D9" s="49">
        <f>C9*(1+D$13)</f>
        <v>0</v>
      </c>
      <c r="E9" s="49">
        <f t="shared" ref="E9:Q9" si="1">D9*(1+E$13)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  <c r="L9" s="49">
        <f t="shared" si="1"/>
        <v>0</v>
      </c>
      <c r="M9" s="49">
        <f t="shared" si="1"/>
        <v>0</v>
      </c>
      <c r="N9" s="49">
        <f t="shared" si="1"/>
        <v>0</v>
      </c>
      <c r="O9" s="49">
        <f t="shared" si="1"/>
        <v>0</v>
      </c>
      <c r="P9" s="49">
        <f t="shared" si="1"/>
        <v>0</v>
      </c>
      <c r="Q9" s="49">
        <f t="shared" si="1"/>
        <v>0</v>
      </c>
    </row>
    <row r="10" spans="1:17" x14ac:dyDescent="0.25">
      <c r="A10" s="47" t="s">
        <v>153</v>
      </c>
      <c r="C10" s="49">
        <f>RevPrc!B9</f>
        <v>0</v>
      </c>
      <c r="D10" s="49">
        <f t="shared" ref="D10:Q10" si="2">C10*(1+D$13)</f>
        <v>0</v>
      </c>
      <c r="E10" s="49">
        <f t="shared" si="2"/>
        <v>0</v>
      </c>
      <c r="F10" s="49">
        <f t="shared" si="2"/>
        <v>0</v>
      </c>
      <c r="G10" s="49">
        <f t="shared" si="2"/>
        <v>0</v>
      </c>
      <c r="H10" s="49">
        <f t="shared" si="2"/>
        <v>0</v>
      </c>
      <c r="I10" s="49">
        <f t="shared" si="2"/>
        <v>0</v>
      </c>
      <c r="J10" s="49">
        <f t="shared" si="2"/>
        <v>0</v>
      </c>
      <c r="K10" s="49">
        <f t="shared" si="2"/>
        <v>0</v>
      </c>
      <c r="L10" s="49">
        <f t="shared" si="2"/>
        <v>0</v>
      </c>
      <c r="M10" s="49">
        <f t="shared" si="2"/>
        <v>0</v>
      </c>
      <c r="N10" s="49">
        <f t="shared" si="2"/>
        <v>0</v>
      </c>
      <c r="O10" s="49">
        <f t="shared" si="2"/>
        <v>0</v>
      </c>
      <c r="P10" s="49">
        <f t="shared" si="2"/>
        <v>0</v>
      </c>
      <c r="Q10" s="49">
        <f t="shared" si="2"/>
        <v>0</v>
      </c>
    </row>
    <row r="11" spans="1:17" x14ac:dyDescent="0.25">
      <c r="A11" s="4" t="s">
        <v>154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17" x14ac:dyDescent="0.25">
      <c r="A12" s="47" t="s">
        <v>152</v>
      </c>
      <c r="C12" s="63">
        <v>0</v>
      </c>
      <c r="D12" s="49">
        <f t="shared" ref="D12:Q12" si="3">C12*(1+D$13)</f>
        <v>0</v>
      </c>
      <c r="E12" s="49">
        <f t="shared" si="3"/>
        <v>0</v>
      </c>
      <c r="F12" s="49">
        <f t="shared" si="3"/>
        <v>0</v>
      </c>
      <c r="G12" s="49">
        <f t="shared" si="3"/>
        <v>0</v>
      </c>
      <c r="H12" s="49">
        <f t="shared" si="3"/>
        <v>0</v>
      </c>
      <c r="I12" s="49">
        <f t="shared" si="3"/>
        <v>0</v>
      </c>
      <c r="J12" s="49">
        <f t="shared" si="3"/>
        <v>0</v>
      </c>
      <c r="K12" s="49">
        <f t="shared" si="3"/>
        <v>0</v>
      </c>
      <c r="L12" s="49">
        <f t="shared" si="3"/>
        <v>0</v>
      </c>
      <c r="M12" s="49">
        <f t="shared" si="3"/>
        <v>0</v>
      </c>
      <c r="N12" s="49">
        <f t="shared" si="3"/>
        <v>0</v>
      </c>
      <c r="O12" s="49">
        <f t="shared" si="3"/>
        <v>0</v>
      </c>
      <c r="P12" s="49">
        <f t="shared" si="3"/>
        <v>0</v>
      </c>
      <c r="Q12" s="49">
        <f t="shared" si="3"/>
        <v>0</v>
      </c>
    </row>
    <row r="13" spans="1:17" ht="13" x14ac:dyDescent="0.3">
      <c r="A13" s="20" t="s">
        <v>35</v>
      </c>
      <c r="C13" s="49"/>
      <c r="D13" s="68">
        <v>0</v>
      </c>
      <c r="E13" s="68">
        <f>D13</f>
        <v>0</v>
      </c>
      <c r="F13" s="68">
        <f t="shared" ref="F13:Q13" si="4">E13</f>
        <v>0</v>
      </c>
      <c r="G13" s="68">
        <f t="shared" si="4"/>
        <v>0</v>
      </c>
      <c r="H13" s="68">
        <f t="shared" si="4"/>
        <v>0</v>
      </c>
      <c r="I13" s="68">
        <f t="shared" si="4"/>
        <v>0</v>
      </c>
      <c r="J13" s="68">
        <f t="shared" si="4"/>
        <v>0</v>
      </c>
      <c r="K13" s="68">
        <f t="shared" si="4"/>
        <v>0</v>
      </c>
      <c r="L13" s="68">
        <f t="shared" si="4"/>
        <v>0</v>
      </c>
      <c r="M13" s="68">
        <f t="shared" si="4"/>
        <v>0</v>
      </c>
      <c r="N13" s="68">
        <f t="shared" si="4"/>
        <v>0</v>
      </c>
      <c r="O13" s="68">
        <f t="shared" si="4"/>
        <v>0</v>
      </c>
      <c r="P13" s="68">
        <f t="shared" si="4"/>
        <v>0</v>
      </c>
      <c r="Q13" s="68">
        <f t="shared" si="4"/>
        <v>0</v>
      </c>
    </row>
    <row r="14" spans="1:17" x14ac:dyDescent="0.25"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</row>
    <row r="15" spans="1:17" ht="13" x14ac:dyDescent="0.3">
      <c r="A15" s="10" t="s">
        <v>1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</row>
    <row r="16" spans="1:17" x14ac:dyDescent="0.25">
      <c r="A16" s="4" t="s">
        <v>146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</row>
    <row r="17" spans="1:17" x14ac:dyDescent="0.25">
      <c r="A17" s="4" t="s">
        <v>150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</row>
    <row r="18" spans="1:17" x14ac:dyDescent="0.25">
      <c r="A18" s="47" t="s">
        <v>152</v>
      </c>
      <c r="C18" s="49">
        <f>RevPrc!B16</f>
        <v>0</v>
      </c>
      <c r="D18" s="49">
        <f>C18*(1+D$22)</f>
        <v>0</v>
      </c>
      <c r="E18" s="49">
        <f t="shared" ref="E18:Q18" si="5">D18*(1+E$22)</f>
        <v>0</v>
      </c>
      <c r="F18" s="49">
        <f t="shared" si="5"/>
        <v>0</v>
      </c>
      <c r="G18" s="49">
        <f t="shared" si="5"/>
        <v>0</v>
      </c>
      <c r="H18" s="49">
        <f t="shared" si="5"/>
        <v>0</v>
      </c>
      <c r="I18" s="49">
        <f t="shared" si="5"/>
        <v>0</v>
      </c>
      <c r="J18" s="49">
        <f t="shared" si="5"/>
        <v>0</v>
      </c>
      <c r="K18" s="49">
        <f t="shared" si="5"/>
        <v>0</v>
      </c>
      <c r="L18" s="49">
        <f t="shared" si="5"/>
        <v>0</v>
      </c>
      <c r="M18" s="49">
        <f t="shared" si="5"/>
        <v>0</v>
      </c>
      <c r="N18" s="49">
        <f t="shared" si="5"/>
        <v>0</v>
      </c>
      <c r="O18" s="49">
        <f t="shared" si="5"/>
        <v>0</v>
      </c>
      <c r="P18" s="49">
        <f t="shared" si="5"/>
        <v>0</v>
      </c>
      <c r="Q18" s="49">
        <f t="shared" si="5"/>
        <v>0</v>
      </c>
    </row>
    <row r="19" spans="1:17" x14ac:dyDescent="0.25">
      <c r="A19" s="47" t="s">
        <v>153</v>
      </c>
      <c r="C19" s="49">
        <f>RevPrc!B17</f>
        <v>0</v>
      </c>
      <c r="D19" s="49">
        <f t="shared" ref="D19:Q19" si="6">C19*(1+D$22)</f>
        <v>0</v>
      </c>
      <c r="E19" s="49">
        <f t="shared" si="6"/>
        <v>0</v>
      </c>
      <c r="F19" s="49">
        <f t="shared" si="6"/>
        <v>0</v>
      </c>
      <c r="G19" s="49">
        <f t="shared" si="6"/>
        <v>0</v>
      </c>
      <c r="H19" s="49">
        <f t="shared" si="6"/>
        <v>0</v>
      </c>
      <c r="I19" s="49">
        <f t="shared" si="6"/>
        <v>0</v>
      </c>
      <c r="J19" s="49">
        <f t="shared" si="6"/>
        <v>0</v>
      </c>
      <c r="K19" s="49">
        <f t="shared" si="6"/>
        <v>0</v>
      </c>
      <c r="L19" s="49">
        <f t="shared" si="6"/>
        <v>0</v>
      </c>
      <c r="M19" s="49">
        <f t="shared" si="6"/>
        <v>0</v>
      </c>
      <c r="N19" s="49">
        <f t="shared" si="6"/>
        <v>0</v>
      </c>
      <c r="O19" s="49">
        <f t="shared" si="6"/>
        <v>0</v>
      </c>
      <c r="P19" s="49">
        <f t="shared" si="6"/>
        <v>0</v>
      </c>
      <c r="Q19" s="49">
        <f t="shared" si="6"/>
        <v>0</v>
      </c>
    </row>
    <row r="20" spans="1:17" x14ac:dyDescent="0.25">
      <c r="A20" s="4" t="s">
        <v>154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</row>
    <row r="21" spans="1:17" x14ac:dyDescent="0.25">
      <c r="A21" s="47" t="s">
        <v>152</v>
      </c>
      <c r="C21" s="63">
        <v>0</v>
      </c>
      <c r="D21" s="49">
        <f t="shared" ref="D21:Q21" si="7">C21*(1+D$22)</f>
        <v>0</v>
      </c>
      <c r="E21" s="49">
        <f t="shared" si="7"/>
        <v>0</v>
      </c>
      <c r="F21" s="49">
        <f t="shared" si="7"/>
        <v>0</v>
      </c>
      <c r="G21" s="49">
        <f t="shared" si="7"/>
        <v>0</v>
      </c>
      <c r="H21" s="49">
        <f t="shared" si="7"/>
        <v>0</v>
      </c>
      <c r="I21" s="49">
        <f t="shared" si="7"/>
        <v>0</v>
      </c>
      <c r="J21" s="49">
        <f t="shared" si="7"/>
        <v>0</v>
      </c>
      <c r="K21" s="49">
        <f t="shared" si="7"/>
        <v>0</v>
      </c>
      <c r="L21" s="49">
        <f t="shared" si="7"/>
        <v>0</v>
      </c>
      <c r="M21" s="49">
        <f t="shared" si="7"/>
        <v>0</v>
      </c>
      <c r="N21" s="49">
        <f t="shared" si="7"/>
        <v>0</v>
      </c>
      <c r="O21" s="49">
        <f t="shared" si="7"/>
        <v>0</v>
      </c>
      <c r="P21" s="49">
        <f t="shared" si="7"/>
        <v>0</v>
      </c>
      <c r="Q21" s="49">
        <f t="shared" si="7"/>
        <v>0</v>
      </c>
    </row>
    <row r="22" spans="1:17" ht="13" x14ac:dyDescent="0.3">
      <c r="A22" s="20" t="s">
        <v>35</v>
      </c>
      <c r="C22" s="49"/>
      <c r="D22" s="68">
        <v>0</v>
      </c>
      <c r="E22" s="68">
        <f>D22</f>
        <v>0</v>
      </c>
      <c r="F22" s="68">
        <f t="shared" ref="F22:Q22" si="8">E22</f>
        <v>0</v>
      </c>
      <c r="G22" s="68">
        <f t="shared" si="8"/>
        <v>0</v>
      </c>
      <c r="H22" s="68">
        <f t="shared" si="8"/>
        <v>0</v>
      </c>
      <c r="I22" s="68">
        <f t="shared" si="8"/>
        <v>0</v>
      </c>
      <c r="J22" s="68">
        <f t="shared" si="8"/>
        <v>0</v>
      </c>
      <c r="K22" s="68">
        <f t="shared" si="8"/>
        <v>0</v>
      </c>
      <c r="L22" s="68">
        <f t="shared" si="8"/>
        <v>0</v>
      </c>
      <c r="M22" s="68">
        <f t="shared" si="8"/>
        <v>0</v>
      </c>
      <c r="N22" s="68">
        <f t="shared" si="8"/>
        <v>0</v>
      </c>
      <c r="O22" s="68">
        <f t="shared" si="8"/>
        <v>0</v>
      </c>
      <c r="P22" s="68">
        <f t="shared" si="8"/>
        <v>0</v>
      </c>
      <c r="Q22" s="68">
        <f t="shared" si="8"/>
        <v>0</v>
      </c>
    </row>
    <row r="23" spans="1:17" x14ac:dyDescent="0.25"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</row>
    <row r="24" spans="1:17" ht="13" x14ac:dyDescent="0.3">
      <c r="A24" s="10" t="s">
        <v>15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</row>
    <row r="25" spans="1:17" x14ac:dyDescent="0.25">
      <c r="A25" s="4" t="s">
        <v>146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</row>
    <row r="26" spans="1:17" x14ac:dyDescent="0.25">
      <c r="A26" s="4" t="s">
        <v>150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</row>
    <row r="27" spans="1:17" x14ac:dyDescent="0.25">
      <c r="A27" s="47" t="s">
        <v>152</v>
      </c>
      <c r="C27" s="49">
        <f>RevPrc!B24</f>
        <v>0</v>
      </c>
      <c r="D27" s="49">
        <f>C27*(1+D$31)</f>
        <v>0</v>
      </c>
      <c r="E27" s="49">
        <f t="shared" ref="E27:Q27" si="9">D27*(1+E$31)</f>
        <v>0</v>
      </c>
      <c r="F27" s="49">
        <f t="shared" si="9"/>
        <v>0</v>
      </c>
      <c r="G27" s="49">
        <f t="shared" si="9"/>
        <v>0</v>
      </c>
      <c r="H27" s="49">
        <f t="shared" si="9"/>
        <v>0</v>
      </c>
      <c r="I27" s="49">
        <f t="shared" si="9"/>
        <v>0</v>
      </c>
      <c r="J27" s="49">
        <f t="shared" si="9"/>
        <v>0</v>
      </c>
      <c r="K27" s="49">
        <f t="shared" si="9"/>
        <v>0</v>
      </c>
      <c r="L27" s="49">
        <f t="shared" si="9"/>
        <v>0</v>
      </c>
      <c r="M27" s="49">
        <f t="shared" si="9"/>
        <v>0</v>
      </c>
      <c r="N27" s="49">
        <f t="shared" si="9"/>
        <v>0</v>
      </c>
      <c r="O27" s="49">
        <f t="shared" si="9"/>
        <v>0</v>
      </c>
      <c r="P27" s="49">
        <f t="shared" si="9"/>
        <v>0</v>
      </c>
      <c r="Q27" s="49">
        <f t="shared" si="9"/>
        <v>0</v>
      </c>
    </row>
    <row r="28" spans="1:17" x14ac:dyDescent="0.25">
      <c r="A28" s="47" t="s">
        <v>153</v>
      </c>
      <c r="C28" s="49">
        <f>RevPrc!B25</f>
        <v>0</v>
      </c>
      <c r="D28" s="49">
        <f t="shared" ref="D28:Q28" si="10">C28*(1+D$31)</f>
        <v>0</v>
      </c>
      <c r="E28" s="49">
        <f t="shared" si="10"/>
        <v>0</v>
      </c>
      <c r="F28" s="49">
        <f t="shared" si="10"/>
        <v>0</v>
      </c>
      <c r="G28" s="49">
        <f t="shared" si="10"/>
        <v>0</v>
      </c>
      <c r="H28" s="49">
        <f t="shared" si="10"/>
        <v>0</v>
      </c>
      <c r="I28" s="49">
        <f t="shared" si="10"/>
        <v>0</v>
      </c>
      <c r="J28" s="49">
        <f t="shared" si="10"/>
        <v>0</v>
      </c>
      <c r="K28" s="49">
        <f t="shared" si="10"/>
        <v>0</v>
      </c>
      <c r="L28" s="49">
        <f t="shared" si="10"/>
        <v>0</v>
      </c>
      <c r="M28" s="49">
        <f t="shared" si="10"/>
        <v>0</v>
      </c>
      <c r="N28" s="49">
        <f t="shared" si="10"/>
        <v>0</v>
      </c>
      <c r="O28" s="49">
        <f t="shared" si="10"/>
        <v>0</v>
      </c>
      <c r="P28" s="49">
        <f t="shared" si="10"/>
        <v>0</v>
      </c>
      <c r="Q28" s="49">
        <f t="shared" si="10"/>
        <v>0</v>
      </c>
    </row>
    <row r="29" spans="1:17" x14ac:dyDescent="0.25">
      <c r="A29" s="4" t="s">
        <v>154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</row>
    <row r="30" spans="1:17" x14ac:dyDescent="0.25">
      <c r="A30" s="47" t="s">
        <v>152</v>
      </c>
      <c r="C30" s="63">
        <v>0</v>
      </c>
      <c r="D30" s="49">
        <f t="shared" ref="D30:Q30" si="11">C30*(1+D$31)</f>
        <v>0</v>
      </c>
      <c r="E30" s="49">
        <f t="shared" si="11"/>
        <v>0</v>
      </c>
      <c r="F30" s="49">
        <f t="shared" si="11"/>
        <v>0</v>
      </c>
      <c r="G30" s="49">
        <f t="shared" si="11"/>
        <v>0</v>
      </c>
      <c r="H30" s="49">
        <f t="shared" si="11"/>
        <v>0</v>
      </c>
      <c r="I30" s="49">
        <f t="shared" si="11"/>
        <v>0</v>
      </c>
      <c r="J30" s="49">
        <f t="shared" si="11"/>
        <v>0</v>
      </c>
      <c r="K30" s="49">
        <f t="shared" si="11"/>
        <v>0</v>
      </c>
      <c r="L30" s="49">
        <f t="shared" si="11"/>
        <v>0</v>
      </c>
      <c r="M30" s="49">
        <f t="shared" si="11"/>
        <v>0</v>
      </c>
      <c r="N30" s="49">
        <f t="shared" si="11"/>
        <v>0</v>
      </c>
      <c r="O30" s="49">
        <f t="shared" si="11"/>
        <v>0</v>
      </c>
      <c r="P30" s="49">
        <f t="shared" si="11"/>
        <v>0</v>
      </c>
      <c r="Q30" s="49">
        <f t="shared" si="11"/>
        <v>0</v>
      </c>
    </row>
    <row r="31" spans="1:17" ht="13" x14ac:dyDescent="0.3">
      <c r="A31" s="20" t="s">
        <v>35</v>
      </c>
      <c r="C31" s="49"/>
      <c r="D31" s="68">
        <v>0</v>
      </c>
      <c r="E31" s="68">
        <f>D31</f>
        <v>0</v>
      </c>
      <c r="F31" s="68">
        <f t="shared" ref="F31:Q31" si="12">E31</f>
        <v>0</v>
      </c>
      <c r="G31" s="68">
        <f t="shared" si="12"/>
        <v>0</v>
      </c>
      <c r="H31" s="68">
        <f t="shared" si="12"/>
        <v>0</v>
      </c>
      <c r="I31" s="68">
        <f t="shared" si="12"/>
        <v>0</v>
      </c>
      <c r="J31" s="68">
        <f t="shared" si="12"/>
        <v>0</v>
      </c>
      <c r="K31" s="68">
        <f t="shared" si="12"/>
        <v>0</v>
      </c>
      <c r="L31" s="68">
        <f t="shared" si="12"/>
        <v>0</v>
      </c>
      <c r="M31" s="68">
        <f t="shared" si="12"/>
        <v>0</v>
      </c>
      <c r="N31" s="68">
        <f t="shared" si="12"/>
        <v>0</v>
      </c>
      <c r="O31" s="68">
        <f t="shared" si="12"/>
        <v>0</v>
      </c>
      <c r="P31" s="68">
        <f t="shared" si="12"/>
        <v>0</v>
      </c>
      <c r="Q31" s="68">
        <f t="shared" si="12"/>
        <v>0</v>
      </c>
    </row>
    <row r="32" spans="1:17" x14ac:dyDescent="0.25"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1:17" ht="13" x14ac:dyDescent="0.3">
      <c r="A33" s="10" t="s">
        <v>15</v>
      </c>
      <c r="C33" s="49">
        <f>RevPrc!B33</f>
        <v>0</v>
      </c>
      <c r="D33" s="49">
        <f t="shared" ref="D33:Q33" si="13">C33*(1+D34)</f>
        <v>0</v>
      </c>
      <c r="E33" s="49">
        <f t="shared" si="13"/>
        <v>0</v>
      </c>
      <c r="F33" s="49">
        <f t="shared" si="13"/>
        <v>0</v>
      </c>
      <c r="G33" s="49">
        <f t="shared" si="13"/>
        <v>0</v>
      </c>
      <c r="H33" s="49">
        <f t="shared" si="13"/>
        <v>0</v>
      </c>
      <c r="I33" s="49">
        <f t="shared" si="13"/>
        <v>0</v>
      </c>
      <c r="J33" s="49">
        <f t="shared" si="13"/>
        <v>0</v>
      </c>
      <c r="K33" s="49">
        <f t="shared" si="13"/>
        <v>0</v>
      </c>
      <c r="L33" s="49">
        <f t="shared" si="13"/>
        <v>0</v>
      </c>
      <c r="M33" s="49">
        <f t="shared" si="13"/>
        <v>0</v>
      </c>
      <c r="N33" s="49">
        <f t="shared" si="13"/>
        <v>0</v>
      </c>
      <c r="O33" s="49">
        <f t="shared" si="13"/>
        <v>0</v>
      </c>
      <c r="P33" s="49">
        <f t="shared" si="13"/>
        <v>0</v>
      </c>
      <c r="Q33" s="49">
        <f t="shared" si="13"/>
        <v>0</v>
      </c>
    </row>
    <row r="34" spans="1:17" ht="13" x14ac:dyDescent="0.3">
      <c r="A34" s="4" t="s">
        <v>147</v>
      </c>
      <c r="C34" s="49"/>
      <c r="D34" s="68">
        <v>0</v>
      </c>
      <c r="E34" s="68">
        <f>D34</f>
        <v>0</v>
      </c>
      <c r="F34" s="68">
        <f t="shared" ref="F34:Q34" si="14">E34</f>
        <v>0</v>
      </c>
      <c r="G34" s="68">
        <v>0.05</v>
      </c>
      <c r="H34" s="68">
        <f t="shared" si="14"/>
        <v>0.05</v>
      </c>
      <c r="I34" s="68">
        <f t="shared" si="14"/>
        <v>0.05</v>
      </c>
      <c r="J34" s="68">
        <f t="shared" si="14"/>
        <v>0.05</v>
      </c>
      <c r="K34" s="68">
        <f t="shared" si="14"/>
        <v>0.05</v>
      </c>
      <c r="L34" s="68">
        <f t="shared" si="14"/>
        <v>0.05</v>
      </c>
      <c r="M34" s="68">
        <f t="shared" si="14"/>
        <v>0.05</v>
      </c>
      <c r="N34" s="68">
        <f t="shared" si="14"/>
        <v>0.05</v>
      </c>
      <c r="O34" s="68">
        <f t="shared" si="14"/>
        <v>0.05</v>
      </c>
      <c r="P34" s="68">
        <f t="shared" si="14"/>
        <v>0.05</v>
      </c>
      <c r="Q34" s="68">
        <f t="shared" si="14"/>
        <v>0.05</v>
      </c>
    </row>
    <row r="35" spans="1:17" x14ac:dyDescent="0.25"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</row>
    <row r="36" spans="1:17" ht="13" x14ac:dyDescent="0.3">
      <c r="A36" s="10" t="s">
        <v>148</v>
      </c>
      <c r="C36" s="49">
        <f>RevPrc!B35</f>
        <v>0</v>
      </c>
      <c r="D36" s="49">
        <f t="shared" ref="D36:Q36" si="15">C36*(1+D37)</f>
        <v>0</v>
      </c>
      <c r="E36" s="49">
        <f t="shared" si="15"/>
        <v>0</v>
      </c>
      <c r="F36" s="49">
        <f t="shared" si="15"/>
        <v>0</v>
      </c>
      <c r="G36" s="49">
        <f t="shared" si="15"/>
        <v>0</v>
      </c>
      <c r="H36" s="49">
        <f t="shared" si="15"/>
        <v>0</v>
      </c>
      <c r="I36" s="49">
        <f t="shared" si="15"/>
        <v>0</v>
      </c>
      <c r="J36" s="49">
        <f t="shared" si="15"/>
        <v>0</v>
      </c>
      <c r="K36" s="49">
        <f t="shared" si="15"/>
        <v>0</v>
      </c>
      <c r="L36" s="49">
        <f t="shared" si="15"/>
        <v>0</v>
      </c>
      <c r="M36" s="49">
        <f t="shared" si="15"/>
        <v>0</v>
      </c>
      <c r="N36" s="49">
        <f t="shared" si="15"/>
        <v>0</v>
      </c>
      <c r="O36" s="49">
        <f t="shared" si="15"/>
        <v>0</v>
      </c>
      <c r="P36" s="49">
        <f t="shared" si="15"/>
        <v>0</v>
      </c>
      <c r="Q36" s="49">
        <f t="shared" si="15"/>
        <v>0</v>
      </c>
    </row>
    <row r="37" spans="1:17" ht="13" x14ac:dyDescent="0.3">
      <c r="A37" s="20" t="s">
        <v>35</v>
      </c>
      <c r="C37" s="49"/>
      <c r="D37" s="68">
        <v>0</v>
      </c>
      <c r="E37" s="68">
        <f>D37</f>
        <v>0</v>
      </c>
      <c r="F37" s="68">
        <f t="shared" ref="F37:Q37" si="16">E37</f>
        <v>0</v>
      </c>
      <c r="G37" s="68">
        <v>0.1</v>
      </c>
      <c r="H37" s="68">
        <f t="shared" si="16"/>
        <v>0.1</v>
      </c>
      <c r="I37" s="68">
        <f t="shared" si="16"/>
        <v>0.1</v>
      </c>
      <c r="J37" s="68">
        <f t="shared" si="16"/>
        <v>0.1</v>
      </c>
      <c r="K37" s="68">
        <f t="shared" si="16"/>
        <v>0.1</v>
      </c>
      <c r="L37" s="68">
        <f t="shared" si="16"/>
        <v>0.1</v>
      </c>
      <c r="M37" s="68">
        <f t="shared" si="16"/>
        <v>0.1</v>
      </c>
      <c r="N37" s="68">
        <f t="shared" si="16"/>
        <v>0.1</v>
      </c>
      <c r="O37" s="68">
        <v>0.05</v>
      </c>
      <c r="P37" s="68">
        <f t="shared" si="16"/>
        <v>0.05</v>
      </c>
      <c r="Q37" s="68">
        <f t="shared" si="16"/>
        <v>0.05</v>
      </c>
    </row>
    <row r="38" spans="1:17" x14ac:dyDescent="0.25"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</row>
  </sheetData>
  <pageMargins left="0.7" right="0.7" top="0.75" bottom="0.75" header="0.3" footer="0.3"/>
  <pageSetup paperSize="9" scale="4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32C2A-09CE-4DAF-9824-C04DEEBCB512}">
  <dimension ref="A1:C35"/>
  <sheetViews>
    <sheetView view="pageBreakPreview" topLeftCell="A2" zoomScale="83" zoomScaleNormal="100" workbookViewId="0">
      <selection activeCell="B36" sqref="B36"/>
    </sheetView>
  </sheetViews>
  <sheetFormatPr defaultColWidth="8.81640625" defaultRowHeight="12.5" x14ac:dyDescent="0.25"/>
  <cols>
    <col min="1" max="1" width="50.1796875" style="4" bestFit="1" customWidth="1"/>
    <col min="2" max="2" width="13.81640625" style="9" bestFit="1" customWidth="1"/>
    <col min="3" max="3" width="9.453125" style="4" bestFit="1" customWidth="1"/>
    <col min="4" max="16384" width="8.81640625" style="4"/>
  </cols>
  <sheetData>
    <row r="1" spans="1:3" s="12" customFormat="1" x14ac:dyDescent="0.25">
      <c r="A1" s="12" t="s">
        <v>143</v>
      </c>
    </row>
    <row r="2" spans="1:3" s="12" customFormat="1" x14ac:dyDescent="0.25">
      <c r="A2" s="12" t="s">
        <v>136</v>
      </c>
    </row>
    <row r="3" spans="1:3" s="1" customFormat="1" x14ac:dyDescent="0.25">
      <c r="A3" s="1" t="s">
        <v>31</v>
      </c>
      <c r="B3" s="34"/>
    </row>
    <row r="5" spans="1:3" ht="13" x14ac:dyDescent="0.3">
      <c r="A5" s="10" t="s">
        <v>0</v>
      </c>
      <c r="B5" s="38"/>
    </row>
    <row r="6" spans="1:3" x14ac:dyDescent="0.25">
      <c r="A6" s="4" t="s">
        <v>146</v>
      </c>
      <c r="B6" s="49"/>
    </row>
    <row r="7" spans="1:3" x14ac:dyDescent="0.25">
      <c r="A7" s="4" t="s">
        <v>150</v>
      </c>
      <c r="B7" s="49"/>
    </row>
    <row r="8" spans="1:3" x14ac:dyDescent="0.25">
      <c r="A8" s="47" t="s">
        <v>152</v>
      </c>
      <c r="B8" s="63">
        <v>0</v>
      </c>
      <c r="C8" s="46"/>
    </row>
    <row r="9" spans="1:3" x14ac:dyDescent="0.25">
      <c r="A9" s="47" t="s">
        <v>153</v>
      </c>
      <c r="B9" s="63">
        <v>0</v>
      </c>
      <c r="C9" s="46"/>
    </row>
    <row r="10" spans="1:3" x14ac:dyDescent="0.25">
      <c r="A10" s="4" t="s">
        <v>154</v>
      </c>
      <c r="B10" s="49"/>
    </row>
    <row r="11" spans="1:3" x14ac:dyDescent="0.25">
      <c r="A11" s="47" t="s">
        <v>152</v>
      </c>
      <c r="B11" s="63">
        <v>0</v>
      </c>
      <c r="C11" s="46"/>
    </row>
    <row r="12" spans="1:3" x14ac:dyDescent="0.25">
      <c r="B12" s="49"/>
    </row>
    <row r="13" spans="1:3" ht="13" x14ac:dyDescent="0.3">
      <c r="A13" s="10" t="s">
        <v>1</v>
      </c>
      <c r="B13" s="49"/>
    </row>
    <row r="14" spans="1:3" x14ac:dyDescent="0.25">
      <c r="A14" s="4" t="s">
        <v>30</v>
      </c>
      <c r="B14" s="49"/>
    </row>
    <row r="15" spans="1:3" x14ac:dyDescent="0.25">
      <c r="A15" s="4" t="s">
        <v>150</v>
      </c>
      <c r="B15" s="49"/>
    </row>
    <row r="16" spans="1:3" x14ac:dyDescent="0.25">
      <c r="A16" s="47" t="s">
        <v>152</v>
      </c>
      <c r="B16" s="63">
        <v>0</v>
      </c>
    </row>
    <row r="17" spans="1:2" x14ac:dyDescent="0.25">
      <c r="A17" s="47" t="s">
        <v>153</v>
      </c>
      <c r="B17" s="63">
        <v>0</v>
      </c>
    </row>
    <row r="18" spans="1:2" x14ac:dyDescent="0.25">
      <c r="A18" s="4" t="s">
        <v>154</v>
      </c>
      <c r="B18" s="49"/>
    </row>
    <row r="19" spans="1:2" x14ac:dyDescent="0.25">
      <c r="A19" s="47" t="s">
        <v>152</v>
      </c>
      <c r="B19" s="63">
        <v>0</v>
      </c>
    </row>
    <row r="20" spans="1:2" x14ac:dyDescent="0.25">
      <c r="B20" s="49"/>
    </row>
    <row r="21" spans="1:2" ht="13" x14ac:dyDescent="0.3">
      <c r="A21" s="10" t="s">
        <v>15</v>
      </c>
      <c r="B21" s="49"/>
    </row>
    <row r="22" spans="1:2" x14ac:dyDescent="0.25">
      <c r="A22" s="4" t="s">
        <v>30</v>
      </c>
      <c r="B22" s="49"/>
    </row>
    <row r="23" spans="1:2" x14ac:dyDescent="0.25">
      <c r="A23" s="4" t="s">
        <v>150</v>
      </c>
      <c r="B23" s="49"/>
    </row>
    <row r="24" spans="1:2" x14ac:dyDescent="0.25">
      <c r="A24" s="47" t="s">
        <v>152</v>
      </c>
      <c r="B24" s="63">
        <v>0</v>
      </c>
    </row>
    <row r="25" spans="1:2" x14ac:dyDescent="0.25">
      <c r="A25" s="47" t="s">
        <v>153</v>
      </c>
      <c r="B25" s="63">
        <v>0</v>
      </c>
    </row>
    <row r="26" spans="1:2" x14ac:dyDescent="0.25">
      <c r="A26" s="4" t="s">
        <v>154</v>
      </c>
      <c r="B26" s="49"/>
    </row>
    <row r="27" spans="1:2" x14ac:dyDescent="0.25">
      <c r="A27" s="47" t="s">
        <v>152</v>
      </c>
      <c r="B27" s="63">
        <v>0</v>
      </c>
    </row>
    <row r="28" spans="1:2" x14ac:dyDescent="0.25">
      <c r="B28" s="49"/>
    </row>
    <row r="29" spans="1:2" x14ac:dyDescent="0.25">
      <c r="B29" s="49"/>
    </row>
    <row r="30" spans="1:2" x14ac:dyDescent="0.25">
      <c r="B30" s="49"/>
    </row>
    <row r="32" spans="1:2" ht="13" x14ac:dyDescent="0.3">
      <c r="A32" s="10" t="s">
        <v>15</v>
      </c>
    </row>
    <row r="33" spans="1:2" x14ac:dyDescent="0.25">
      <c r="A33" s="4" t="s">
        <v>55</v>
      </c>
      <c r="B33" s="63">
        <v>0</v>
      </c>
    </row>
    <row r="35" spans="1:2" ht="13" x14ac:dyDescent="0.3">
      <c r="A35" s="10" t="s">
        <v>2</v>
      </c>
      <c r="B35" s="63">
        <v>0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4F9D-CA18-40FD-831E-5311BB7536EA}">
  <dimension ref="A1:Q32"/>
  <sheetViews>
    <sheetView view="pageBreakPreview" zoomScale="60" zoomScaleNormal="100" workbookViewId="0">
      <selection activeCell="D30" sqref="D30"/>
    </sheetView>
  </sheetViews>
  <sheetFormatPr defaultColWidth="8.81640625" defaultRowHeight="12.5" x14ac:dyDescent="0.25"/>
  <cols>
    <col min="1" max="1" width="41.81640625" style="4" bestFit="1" customWidth="1"/>
    <col min="2" max="2" width="10.1796875" style="4" bestFit="1" customWidth="1"/>
    <col min="3" max="3" width="10.54296875" style="4" bestFit="1" customWidth="1"/>
    <col min="4" max="5" width="10.453125" style="4" bestFit="1" customWidth="1"/>
    <col min="6" max="8" width="10.54296875" style="4" bestFit="1" customWidth="1"/>
    <col min="9" max="17" width="10.453125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28</v>
      </c>
    </row>
    <row r="5" spans="1:17" ht="13" x14ac:dyDescent="0.3">
      <c r="B5" s="10" t="s">
        <v>29</v>
      </c>
      <c r="C5" s="5">
        <v>320</v>
      </c>
    </row>
    <row r="6" spans="1:17" ht="13" x14ac:dyDescent="0.3">
      <c r="B6" s="10" t="s">
        <v>51</v>
      </c>
      <c r="C6" s="5">
        <v>12</v>
      </c>
    </row>
    <row r="7" spans="1:17" ht="13" x14ac:dyDescent="0.3">
      <c r="B7" s="23" t="s">
        <v>25</v>
      </c>
      <c r="C7" s="23">
        <v>1</v>
      </c>
      <c r="D7" s="23">
        <f>C7+1</f>
        <v>2</v>
      </c>
      <c r="E7" s="23">
        <f t="shared" ref="E7:Q7" si="0">D7+1</f>
        <v>3</v>
      </c>
      <c r="F7" s="23">
        <f t="shared" si="0"/>
        <v>4</v>
      </c>
      <c r="G7" s="23">
        <f t="shared" si="0"/>
        <v>5</v>
      </c>
      <c r="H7" s="23">
        <f t="shared" si="0"/>
        <v>6</v>
      </c>
      <c r="I7" s="23">
        <f t="shared" si="0"/>
        <v>7</v>
      </c>
      <c r="J7" s="23">
        <f t="shared" si="0"/>
        <v>8</v>
      </c>
      <c r="K7" s="23">
        <f t="shared" si="0"/>
        <v>9</v>
      </c>
      <c r="L7" s="23">
        <f t="shared" si="0"/>
        <v>10</v>
      </c>
      <c r="M7" s="23">
        <f t="shared" si="0"/>
        <v>11</v>
      </c>
      <c r="N7" s="23">
        <f t="shared" si="0"/>
        <v>12</v>
      </c>
      <c r="O7" s="23">
        <f t="shared" si="0"/>
        <v>13</v>
      </c>
      <c r="P7" s="23">
        <f t="shared" si="0"/>
        <v>14</v>
      </c>
      <c r="Q7" s="23">
        <f t="shared" si="0"/>
        <v>15</v>
      </c>
    </row>
    <row r="8" spans="1:17" ht="13" x14ac:dyDescent="0.3">
      <c r="A8" s="10" t="s">
        <v>0</v>
      </c>
    </row>
    <row r="9" spans="1:17" x14ac:dyDescent="0.25">
      <c r="A9" s="4" t="s">
        <v>4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</row>
    <row r="10" spans="1:17" x14ac:dyDescent="0.25">
      <c r="A10" s="47" t="s">
        <v>162</v>
      </c>
      <c r="C10" s="49">
        <f>'Operational Capacity'!C9*'Operational Capacity - A'!$C$5</f>
        <v>0</v>
      </c>
      <c r="D10" s="49">
        <f>'Operational Capacity'!D9*'Operational Capacity - A'!$C$5</f>
        <v>0</v>
      </c>
      <c r="E10" s="49">
        <f>'Operational Capacity'!E9*'Operational Capacity - A'!$C$5</f>
        <v>0</v>
      </c>
      <c r="F10" s="49">
        <f>'Operational Capacity'!F9*'Operational Capacity - A'!$C$5</f>
        <v>0</v>
      </c>
      <c r="G10" s="49">
        <f>'Operational Capacity'!G9*'Operational Capacity - A'!$C$5</f>
        <v>0</v>
      </c>
      <c r="H10" s="49">
        <f>'Operational Capacity'!H9*'Operational Capacity - A'!$C$5</f>
        <v>0</v>
      </c>
      <c r="I10" s="49">
        <f>'Operational Capacity'!I9*'Operational Capacity - A'!$C$5</f>
        <v>0</v>
      </c>
      <c r="J10" s="49">
        <f>'Operational Capacity'!J9*'Operational Capacity - A'!$C$5</f>
        <v>0</v>
      </c>
      <c r="K10" s="49">
        <f>'Operational Capacity'!K9*'Operational Capacity - A'!$C$5</f>
        <v>0</v>
      </c>
      <c r="L10" s="49">
        <f>'Operational Capacity'!L9*'Operational Capacity - A'!$C$5</f>
        <v>0</v>
      </c>
      <c r="M10" s="49">
        <f>'Operational Capacity'!M9*'Operational Capacity - A'!$C$5</f>
        <v>0</v>
      </c>
      <c r="N10" s="49">
        <f>'Operational Capacity'!N9*'Operational Capacity - A'!$C$5</f>
        <v>0</v>
      </c>
      <c r="O10" s="49">
        <f>'Operational Capacity'!O9*'Operational Capacity - A'!$C$5</f>
        <v>0</v>
      </c>
      <c r="P10" s="49">
        <f>'Operational Capacity'!P9*'Operational Capacity - A'!$C$5</f>
        <v>0</v>
      </c>
      <c r="Q10" s="49">
        <f>'Operational Capacity'!Q9*'Operational Capacity - A'!$C$5</f>
        <v>0</v>
      </c>
    </row>
    <row r="11" spans="1:17" x14ac:dyDescent="0.25">
      <c r="A11" s="47" t="s">
        <v>163</v>
      </c>
      <c r="C11" s="49">
        <f>'Operational Capacity'!C10*$C$6</f>
        <v>0</v>
      </c>
      <c r="D11" s="49">
        <f>'Operational Capacity'!D10*$C$6</f>
        <v>0</v>
      </c>
      <c r="E11" s="49">
        <f>'Operational Capacity'!E10*$C$6</f>
        <v>0</v>
      </c>
      <c r="F11" s="49">
        <f>'Operational Capacity'!F10*$C$6</f>
        <v>0</v>
      </c>
      <c r="G11" s="49">
        <f>'Operational Capacity'!G10*$C$6</f>
        <v>0</v>
      </c>
      <c r="H11" s="49">
        <f>'Operational Capacity'!H10*$C$6</f>
        <v>0</v>
      </c>
      <c r="I11" s="49">
        <f>'Operational Capacity'!I10*$C$6</f>
        <v>0</v>
      </c>
      <c r="J11" s="49">
        <f>'Operational Capacity'!J10*$C$6</f>
        <v>0</v>
      </c>
      <c r="K11" s="49">
        <f>'Operational Capacity'!K10*$C$6</f>
        <v>0</v>
      </c>
      <c r="L11" s="49">
        <f>'Operational Capacity'!L10*$C$6</f>
        <v>0</v>
      </c>
      <c r="M11" s="49">
        <f>'Operational Capacity'!M10*$C$6</f>
        <v>0</v>
      </c>
      <c r="N11" s="49">
        <f>'Operational Capacity'!N10*$C$6</f>
        <v>0</v>
      </c>
      <c r="O11" s="49">
        <f>'Operational Capacity'!O10*$C$6</f>
        <v>0</v>
      </c>
      <c r="P11" s="49">
        <f>'Operational Capacity'!P10*$C$6</f>
        <v>0</v>
      </c>
      <c r="Q11" s="49">
        <f>'Operational Capacity'!Q10*$C$6</f>
        <v>0</v>
      </c>
    </row>
    <row r="12" spans="1:17" x14ac:dyDescent="0.25">
      <c r="A12" s="47" t="s">
        <v>164</v>
      </c>
      <c r="C12" s="49">
        <f>'Operational Capacity'!C11*'Operational Capacity - A'!$C$5</f>
        <v>0</v>
      </c>
      <c r="D12" s="49">
        <f>'Operational Capacity'!D11*'Operational Capacity - A'!$C$5</f>
        <v>0</v>
      </c>
      <c r="E12" s="49">
        <f>'Operational Capacity'!E11*'Operational Capacity - A'!$C$5</f>
        <v>0</v>
      </c>
      <c r="F12" s="49">
        <f>'Operational Capacity'!F11*'Operational Capacity - A'!$C$5</f>
        <v>0</v>
      </c>
      <c r="G12" s="49">
        <f>'Operational Capacity'!G11*'Operational Capacity - A'!$C$5</f>
        <v>0</v>
      </c>
      <c r="H12" s="49">
        <f>'Operational Capacity'!H11*'Operational Capacity - A'!$C$5</f>
        <v>0</v>
      </c>
      <c r="I12" s="49">
        <f>'Operational Capacity'!I11*'Operational Capacity - A'!$C$5</f>
        <v>0</v>
      </c>
      <c r="J12" s="49">
        <f>'Operational Capacity'!J11*'Operational Capacity - A'!$C$5</f>
        <v>0</v>
      </c>
      <c r="K12" s="49">
        <f>'Operational Capacity'!K11*'Operational Capacity - A'!$C$5</f>
        <v>0</v>
      </c>
      <c r="L12" s="49">
        <f>'Operational Capacity'!L11*'Operational Capacity - A'!$C$5</f>
        <v>0</v>
      </c>
      <c r="M12" s="49">
        <f>'Operational Capacity'!M11*'Operational Capacity - A'!$C$5</f>
        <v>0</v>
      </c>
      <c r="N12" s="49">
        <f>'Operational Capacity'!N11*'Operational Capacity - A'!$C$5</f>
        <v>0</v>
      </c>
      <c r="O12" s="49">
        <f>'Operational Capacity'!O11*'Operational Capacity - A'!$C$5</f>
        <v>0</v>
      </c>
      <c r="P12" s="49">
        <f>'Operational Capacity'!P11*'Operational Capacity - A'!$C$5</f>
        <v>0</v>
      </c>
      <c r="Q12" s="49">
        <f>'Operational Capacity'!Q11*'Operational Capacity - A'!$C$5</f>
        <v>0</v>
      </c>
    </row>
    <row r="13" spans="1:17" x14ac:dyDescent="0.25"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</row>
    <row r="14" spans="1:17" ht="13" x14ac:dyDescent="0.3">
      <c r="A14" s="10" t="s">
        <v>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</row>
    <row r="15" spans="1:17" x14ac:dyDescent="0.25">
      <c r="A15" s="4" t="s">
        <v>4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</row>
    <row r="16" spans="1:17" x14ac:dyDescent="0.25">
      <c r="A16" s="47" t="s">
        <v>162</v>
      </c>
      <c r="C16" s="49">
        <f>'Operational Capacity'!C15*'Operational Capacity - A'!$C$5</f>
        <v>0</v>
      </c>
      <c r="D16" s="49">
        <f>'Operational Capacity'!D15*'Operational Capacity - A'!$C$5</f>
        <v>0</v>
      </c>
      <c r="E16" s="49">
        <f>'Operational Capacity'!E15*'Operational Capacity - A'!$C$5</f>
        <v>0</v>
      </c>
      <c r="F16" s="49">
        <f>'Operational Capacity'!F15*'Operational Capacity - A'!$C$5</f>
        <v>0</v>
      </c>
      <c r="G16" s="49">
        <f>'Operational Capacity'!G15*'Operational Capacity - A'!$C$5</f>
        <v>0</v>
      </c>
      <c r="H16" s="49">
        <f>'Operational Capacity'!H15*'Operational Capacity - A'!$C$5</f>
        <v>0</v>
      </c>
      <c r="I16" s="49">
        <f>'Operational Capacity'!I15*'Operational Capacity - A'!$C$5</f>
        <v>0</v>
      </c>
      <c r="J16" s="49">
        <f>'Operational Capacity'!J15*'Operational Capacity - A'!$C$5</f>
        <v>0</v>
      </c>
      <c r="K16" s="49">
        <f>'Operational Capacity'!K15*'Operational Capacity - A'!$C$5</f>
        <v>0</v>
      </c>
      <c r="L16" s="49">
        <f>'Operational Capacity'!L15*'Operational Capacity - A'!$C$5</f>
        <v>0</v>
      </c>
      <c r="M16" s="49">
        <f>'Operational Capacity'!M15*'Operational Capacity - A'!$C$5</f>
        <v>0</v>
      </c>
      <c r="N16" s="49">
        <f>'Operational Capacity'!N15*'Operational Capacity - A'!$C$5</f>
        <v>0</v>
      </c>
      <c r="O16" s="49">
        <f>'Operational Capacity'!O15*'Operational Capacity - A'!$C$5</f>
        <v>0</v>
      </c>
      <c r="P16" s="49">
        <f>'Operational Capacity'!P15*'Operational Capacity - A'!$C$5</f>
        <v>0</v>
      </c>
      <c r="Q16" s="49">
        <f>'Operational Capacity'!Q15*'Operational Capacity - A'!$C$5</f>
        <v>0</v>
      </c>
    </row>
    <row r="17" spans="1:17" x14ac:dyDescent="0.25">
      <c r="A17" s="47" t="s">
        <v>163</v>
      </c>
      <c r="C17" s="49">
        <f>'Operational Capacity'!C16*$C$6</f>
        <v>0</v>
      </c>
      <c r="D17" s="49">
        <f>'Operational Capacity'!D16*$C$6</f>
        <v>0</v>
      </c>
      <c r="E17" s="49">
        <f>'Operational Capacity'!E16*$C$6</f>
        <v>0</v>
      </c>
      <c r="F17" s="49">
        <f>'Operational Capacity'!F16*$C$6</f>
        <v>0</v>
      </c>
      <c r="G17" s="49">
        <f>'Operational Capacity'!G16*$C$6</f>
        <v>0</v>
      </c>
      <c r="H17" s="49">
        <f>'Operational Capacity'!H16*$C$6</f>
        <v>0</v>
      </c>
      <c r="I17" s="49">
        <f>'Operational Capacity'!I16*$C$6</f>
        <v>0</v>
      </c>
      <c r="J17" s="49">
        <f>'Operational Capacity'!J16*$C$6</f>
        <v>0</v>
      </c>
      <c r="K17" s="49">
        <f>'Operational Capacity'!K16*$C$6</f>
        <v>0</v>
      </c>
      <c r="L17" s="49">
        <f>'Operational Capacity'!L16*$C$6</f>
        <v>0</v>
      </c>
      <c r="M17" s="49">
        <f>'Operational Capacity'!M16*$C$6</f>
        <v>0</v>
      </c>
      <c r="N17" s="49">
        <f>'Operational Capacity'!N16*$C$6</f>
        <v>0</v>
      </c>
      <c r="O17" s="49">
        <f>'Operational Capacity'!O16*$C$6</f>
        <v>0</v>
      </c>
      <c r="P17" s="49">
        <f>'Operational Capacity'!P16*$C$6</f>
        <v>0</v>
      </c>
      <c r="Q17" s="49">
        <f>'Operational Capacity'!Q16*$C$6</f>
        <v>0</v>
      </c>
    </row>
    <row r="18" spans="1:17" x14ac:dyDescent="0.25">
      <c r="A18" s="47" t="s">
        <v>164</v>
      </c>
      <c r="C18" s="49">
        <f>'Operational Capacity'!C17*'Operational Capacity - A'!$C$5</f>
        <v>0</v>
      </c>
      <c r="D18" s="49">
        <f>'Operational Capacity'!D17*'Operational Capacity - A'!$C$5</f>
        <v>0</v>
      </c>
      <c r="E18" s="49">
        <f>'Operational Capacity'!E17*'Operational Capacity - A'!$C$5</f>
        <v>0</v>
      </c>
      <c r="F18" s="49">
        <f>'Operational Capacity'!F17*'Operational Capacity - A'!$C$5</f>
        <v>0</v>
      </c>
      <c r="G18" s="49">
        <f>'Operational Capacity'!G17*'Operational Capacity - A'!$C$5</f>
        <v>0</v>
      </c>
      <c r="H18" s="49">
        <f>'Operational Capacity'!H17*'Operational Capacity - A'!$C$5</f>
        <v>0</v>
      </c>
      <c r="I18" s="49">
        <f>'Operational Capacity'!I17*'Operational Capacity - A'!$C$5</f>
        <v>0</v>
      </c>
      <c r="J18" s="49">
        <f>'Operational Capacity'!J17*'Operational Capacity - A'!$C$5</f>
        <v>0</v>
      </c>
      <c r="K18" s="49">
        <f>'Operational Capacity'!K17*'Operational Capacity - A'!$C$5</f>
        <v>0</v>
      </c>
      <c r="L18" s="49">
        <f>'Operational Capacity'!L17*'Operational Capacity - A'!$C$5</f>
        <v>0</v>
      </c>
      <c r="M18" s="49">
        <f>'Operational Capacity'!M17*'Operational Capacity - A'!$C$5</f>
        <v>0</v>
      </c>
      <c r="N18" s="49">
        <f>'Operational Capacity'!N17*'Operational Capacity - A'!$C$5</f>
        <v>0</v>
      </c>
      <c r="O18" s="49">
        <f>'Operational Capacity'!O17*'Operational Capacity - A'!$C$5</f>
        <v>0</v>
      </c>
      <c r="P18" s="49">
        <f>'Operational Capacity'!P17*'Operational Capacity - A'!$C$5</f>
        <v>0</v>
      </c>
      <c r="Q18" s="49">
        <f>'Operational Capacity'!Q17*'Operational Capacity - A'!$C$5</f>
        <v>0</v>
      </c>
    </row>
    <row r="19" spans="1:17" x14ac:dyDescent="0.25"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</row>
    <row r="20" spans="1:17" ht="13" x14ac:dyDescent="0.3">
      <c r="A20" s="10" t="s">
        <v>15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</row>
    <row r="21" spans="1:17" x14ac:dyDescent="0.25">
      <c r="A21" s="4" t="s">
        <v>4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17" x14ac:dyDescent="0.25">
      <c r="A22" s="47" t="s">
        <v>162</v>
      </c>
      <c r="C22" s="49">
        <f>'Operational Capacity'!C22*'Operational Capacity - A'!$C$5</f>
        <v>0</v>
      </c>
      <c r="D22" s="49">
        <f>'Operational Capacity'!D22*'Operational Capacity - A'!$C$5</f>
        <v>0</v>
      </c>
      <c r="E22" s="49">
        <f>'Operational Capacity'!E22*'Operational Capacity - A'!$C$5</f>
        <v>0</v>
      </c>
      <c r="F22" s="49">
        <f>'Operational Capacity'!F22*'Operational Capacity - A'!$C$5</f>
        <v>0</v>
      </c>
      <c r="G22" s="49">
        <f>'Operational Capacity'!G22*'Operational Capacity - A'!$C$5</f>
        <v>0</v>
      </c>
      <c r="H22" s="49">
        <f>'Operational Capacity'!H22*'Operational Capacity - A'!$C$5</f>
        <v>0</v>
      </c>
      <c r="I22" s="49">
        <f>'Operational Capacity'!I22*'Operational Capacity - A'!$C$5</f>
        <v>0</v>
      </c>
      <c r="J22" s="49">
        <f>'Operational Capacity'!J22*'Operational Capacity - A'!$C$5</f>
        <v>0</v>
      </c>
      <c r="K22" s="49">
        <f>'Operational Capacity'!K22*'Operational Capacity - A'!$C$5</f>
        <v>0</v>
      </c>
      <c r="L22" s="49">
        <f>'Operational Capacity'!L22*'Operational Capacity - A'!$C$5</f>
        <v>0</v>
      </c>
      <c r="M22" s="49">
        <f>'Operational Capacity'!M22*'Operational Capacity - A'!$C$5</f>
        <v>0</v>
      </c>
      <c r="N22" s="49">
        <f>'Operational Capacity'!N22*'Operational Capacity - A'!$C$5</f>
        <v>0</v>
      </c>
      <c r="O22" s="49">
        <f>'Operational Capacity'!O22*'Operational Capacity - A'!$C$5</f>
        <v>0</v>
      </c>
      <c r="P22" s="49">
        <f>'Operational Capacity'!P22*'Operational Capacity - A'!$C$5</f>
        <v>0</v>
      </c>
      <c r="Q22" s="49">
        <f>'Operational Capacity'!Q22*'Operational Capacity - A'!$C$5</f>
        <v>0</v>
      </c>
    </row>
    <row r="23" spans="1:17" x14ac:dyDescent="0.25">
      <c r="A23" s="47" t="s">
        <v>163</v>
      </c>
      <c r="C23" s="49">
        <f>'Operational Capacity'!C23*$C$6</f>
        <v>0</v>
      </c>
      <c r="D23" s="49">
        <f>'Operational Capacity'!D23*$C$6</f>
        <v>0</v>
      </c>
      <c r="E23" s="49">
        <f>'Operational Capacity'!E23*$C$6</f>
        <v>0</v>
      </c>
      <c r="F23" s="49">
        <f>'Operational Capacity'!F23*$C$6</f>
        <v>0</v>
      </c>
      <c r="G23" s="49">
        <f>'Operational Capacity'!G23*$C$6</f>
        <v>0</v>
      </c>
      <c r="H23" s="49">
        <f>'Operational Capacity'!H23*$C$6</f>
        <v>0</v>
      </c>
      <c r="I23" s="49">
        <f>'Operational Capacity'!I23*$C$6</f>
        <v>0</v>
      </c>
      <c r="J23" s="49">
        <f>'Operational Capacity'!J23*$C$6</f>
        <v>0</v>
      </c>
      <c r="K23" s="49">
        <f>'Operational Capacity'!K23*$C$6</f>
        <v>0</v>
      </c>
      <c r="L23" s="49">
        <f>'Operational Capacity'!L23*$C$6</f>
        <v>0</v>
      </c>
      <c r="M23" s="49">
        <f>'Operational Capacity'!M23*$C$6</f>
        <v>0</v>
      </c>
      <c r="N23" s="49">
        <f>'Operational Capacity'!N23*$C$6</f>
        <v>0</v>
      </c>
      <c r="O23" s="49">
        <f>'Operational Capacity'!O23*$C$6</f>
        <v>0</v>
      </c>
      <c r="P23" s="49">
        <f>'Operational Capacity'!P23*$C$6</f>
        <v>0</v>
      </c>
      <c r="Q23" s="49">
        <f>'Operational Capacity'!Q23*$C$6</f>
        <v>0</v>
      </c>
    </row>
    <row r="24" spans="1:17" x14ac:dyDescent="0.25">
      <c r="A24" s="47" t="s">
        <v>164</v>
      </c>
      <c r="C24" s="49">
        <f>'Operational Capacity'!C24*'Operational Capacity - A'!$C$5</f>
        <v>0</v>
      </c>
      <c r="D24" s="49">
        <f>'Operational Capacity'!D24*'Operational Capacity - A'!$C$5</f>
        <v>0</v>
      </c>
      <c r="E24" s="49">
        <f>'Operational Capacity'!E24*'Operational Capacity - A'!$C$5</f>
        <v>0</v>
      </c>
      <c r="F24" s="49">
        <f>'Operational Capacity'!F24*'Operational Capacity - A'!$C$5</f>
        <v>0</v>
      </c>
      <c r="G24" s="49">
        <f>'Operational Capacity'!G24*'Operational Capacity - A'!$C$5</f>
        <v>0</v>
      </c>
      <c r="H24" s="49">
        <f>'Operational Capacity'!H24*'Operational Capacity - A'!$C$5</f>
        <v>0</v>
      </c>
      <c r="I24" s="49">
        <f>'Operational Capacity'!I24*'Operational Capacity - A'!$C$5</f>
        <v>0</v>
      </c>
      <c r="J24" s="49">
        <f>'Operational Capacity'!J24*'Operational Capacity - A'!$C$5</f>
        <v>0</v>
      </c>
      <c r="K24" s="49">
        <f>'Operational Capacity'!K24*'Operational Capacity - A'!$C$5</f>
        <v>0</v>
      </c>
      <c r="L24" s="49">
        <f>'Operational Capacity'!L24*'Operational Capacity - A'!$C$5</f>
        <v>0</v>
      </c>
      <c r="M24" s="49">
        <f>'Operational Capacity'!M24*'Operational Capacity - A'!$C$5</f>
        <v>0</v>
      </c>
      <c r="N24" s="49">
        <f>'Operational Capacity'!N24*'Operational Capacity - A'!$C$5</f>
        <v>0</v>
      </c>
      <c r="O24" s="49">
        <f>'Operational Capacity'!O24*'Operational Capacity - A'!$C$5</f>
        <v>0</v>
      </c>
      <c r="P24" s="49">
        <f>'Operational Capacity'!P24*'Operational Capacity - A'!$C$5</f>
        <v>0</v>
      </c>
      <c r="Q24" s="49">
        <f>'Operational Capacity'!Q24*'Operational Capacity - A'!$C$5</f>
        <v>0</v>
      </c>
    </row>
    <row r="25" spans="1:17" x14ac:dyDescent="0.25"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</row>
    <row r="26" spans="1:17" x14ac:dyDescent="0.25"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</row>
    <row r="27" spans="1:17" ht="13" x14ac:dyDescent="0.3">
      <c r="A27" s="10" t="s">
        <v>15</v>
      </c>
    </row>
    <row r="28" spans="1:17" x14ac:dyDescent="0.25">
      <c r="A28" s="4" t="s">
        <v>55</v>
      </c>
      <c r="C28" s="9">
        <f>'Operational Capacity'!C27*$C$6</f>
        <v>0</v>
      </c>
      <c r="D28" s="9">
        <f>'Operational Capacity'!D27*$C$6</f>
        <v>0</v>
      </c>
      <c r="E28" s="9">
        <f>'Operational Capacity'!E27*$C$6</f>
        <v>0</v>
      </c>
      <c r="F28" s="9">
        <f>'Operational Capacity'!F27*$C$6</f>
        <v>0</v>
      </c>
      <c r="G28" s="9">
        <f>'Operational Capacity'!G27*$C$6</f>
        <v>0</v>
      </c>
      <c r="H28" s="9">
        <f>'Operational Capacity'!H27*$C$6</f>
        <v>0</v>
      </c>
      <c r="I28" s="9">
        <f>'Operational Capacity'!I27*$C$6</f>
        <v>0</v>
      </c>
      <c r="J28" s="9">
        <f>'Operational Capacity'!J27*$C$6</f>
        <v>0</v>
      </c>
      <c r="K28" s="9">
        <f>'Operational Capacity'!K27*$C$6</f>
        <v>0</v>
      </c>
      <c r="L28" s="9">
        <f>'Operational Capacity'!L27*$C$6</f>
        <v>0</v>
      </c>
      <c r="M28" s="9">
        <f>'Operational Capacity'!M27*$C$6</f>
        <v>0</v>
      </c>
      <c r="N28" s="9">
        <f>'Operational Capacity'!N27*$C$6</f>
        <v>0</v>
      </c>
      <c r="O28" s="9">
        <f>'Operational Capacity'!O27*$C$6</f>
        <v>0</v>
      </c>
      <c r="P28" s="9">
        <f>'Operational Capacity'!P27*$C$6</f>
        <v>0</v>
      </c>
      <c r="Q28" s="9">
        <f>'Operational Capacity'!Q27*$C$6</f>
        <v>0</v>
      </c>
    </row>
    <row r="29" spans="1:17" x14ac:dyDescent="0.25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3" x14ac:dyDescent="0.3">
      <c r="A30" s="10" t="s">
        <v>2</v>
      </c>
      <c r="C30" s="9">
        <f>'Operational Capacity'!C30*'Operational Capacity - A'!$C$5</f>
        <v>0</v>
      </c>
      <c r="D30" s="9">
        <f>'Operational Capacity'!D30*'Operational Capacity - A'!$C$5</f>
        <v>0</v>
      </c>
      <c r="E30" s="9">
        <f>'Operational Capacity'!E30*'Operational Capacity - A'!$C$5</f>
        <v>0</v>
      </c>
      <c r="F30" s="9">
        <f>'Operational Capacity'!F30*'Operational Capacity - A'!$C$5</f>
        <v>0</v>
      </c>
      <c r="G30" s="9">
        <f>'Operational Capacity'!G30*'Operational Capacity - A'!$C$5</f>
        <v>0</v>
      </c>
      <c r="H30" s="9">
        <f>'Operational Capacity'!H30*'Operational Capacity - A'!$C$5</f>
        <v>0</v>
      </c>
      <c r="I30" s="9">
        <f>'Operational Capacity'!I30*'Operational Capacity - A'!$C$5</f>
        <v>0</v>
      </c>
      <c r="J30" s="9">
        <f>'Operational Capacity'!J30*'Operational Capacity - A'!$C$5</f>
        <v>0</v>
      </c>
      <c r="K30" s="9">
        <f>'Operational Capacity'!K30*'Operational Capacity - A'!$C$5</f>
        <v>0</v>
      </c>
      <c r="L30" s="9">
        <f>'Operational Capacity'!L30*'Operational Capacity - A'!$C$5</f>
        <v>0</v>
      </c>
      <c r="M30" s="9">
        <f>'Operational Capacity'!M30*'Operational Capacity - A'!$C$5</f>
        <v>0</v>
      </c>
      <c r="N30" s="9">
        <f>'Operational Capacity'!N30*'Operational Capacity - A'!$C$5</f>
        <v>0</v>
      </c>
      <c r="O30" s="9">
        <f>'Operational Capacity'!O30*'Operational Capacity - A'!$C$5</f>
        <v>0</v>
      </c>
      <c r="P30" s="9">
        <f>'Operational Capacity'!P30*'Operational Capacity - A'!$C$5</f>
        <v>0</v>
      </c>
      <c r="Q30" s="9">
        <f>'Operational Capacity'!Q30*'Operational Capacity - A'!$C$5</f>
        <v>0</v>
      </c>
    </row>
    <row r="31" spans="1:17" x14ac:dyDescent="0.25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1:17" x14ac:dyDescent="0.25"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</row>
  </sheetData>
  <pageMargins left="0.7" right="0.7" top="0.75" bottom="0.75" header="0.3" footer="0.3"/>
  <pageSetup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8C44-0BCC-49EE-9515-28C3DC67EEEB}">
  <dimension ref="A1:H7"/>
  <sheetViews>
    <sheetView workbookViewId="0">
      <selection activeCell="A2" sqref="A2"/>
    </sheetView>
  </sheetViews>
  <sheetFormatPr defaultRowHeight="14.5" x14ac:dyDescent="0.35"/>
  <cols>
    <col min="1" max="1" width="26.26953125" style="77" customWidth="1"/>
    <col min="2" max="2" width="34.6328125" style="77" customWidth="1"/>
    <col min="3" max="8" width="8.7265625" style="77"/>
  </cols>
  <sheetData>
    <row r="1" spans="1:8" s="75" customFormat="1" x14ac:dyDescent="0.35">
      <c r="A1" s="80" t="s">
        <v>237</v>
      </c>
      <c r="B1" s="80"/>
      <c r="C1" s="80"/>
      <c r="D1" s="80"/>
      <c r="E1" s="80"/>
      <c r="F1" s="80"/>
      <c r="G1" s="80"/>
      <c r="H1" s="80"/>
    </row>
    <row r="3" spans="1:8" ht="15" thickBot="1" x14ac:dyDescent="0.4"/>
    <row r="4" spans="1:8" ht="112" x14ac:dyDescent="0.35">
      <c r="A4" s="85" t="s">
        <v>232</v>
      </c>
      <c r="B4" s="87" t="s">
        <v>234</v>
      </c>
    </row>
    <row r="5" spans="1:8" ht="15" thickBot="1" x14ac:dyDescent="0.4">
      <c r="A5" s="86" t="s">
        <v>233</v>
      </c>
      <c r="B5" s="88"/>
    </row>
    <row r="6" spans="1:8" x14ac:dyDescent="0.35">
      <c r="A6" s="89"/>
      <c r="B6" s="90"/>
    </row>
    <row r="7" spans="1:8" ht="50" customHeight="1" x14ac:dyDescent="0.35">
      <c r="A7" s="74" t="s">
        <v>235</v>
      </c>
      <c r="B7" s="74"/>
    </row>
  </sheetData>
  <mergeCells count="3">
    <mergeCell ref="A1:H1"/>
    <mergeCell ref="B4:B5"/>
    <mergeCell ref="A7:B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CA1C2-A71E-4ED2-9548-3A9A99BF328F}">
  <dimension ref="A1:Q33"/>
  <sheetViews>
    <sheetView view="pageBreakPreview" zoomScale="60" zoomScaleNormal="100" workbookViewId="0">
      <selection activeCell="C32" sqref="C32"/>
    </sheetView>
  </sheetViews>
  <sheetFormatPr defaultColWidth="8.81640625" defaultRowHeight="12.5" x14ac:dyDescent="0.25"/>
  <cols>
    <col min="1" max="1" width="50.1796875" style="4" bestFit="1" customWidth="1"/>
    <col min="2" max="2" width="8.81640625" style="4"/>
    <col min="3" max="3" width="9.81640625" style="4" bestFit="1" customWidth="1"/>
    <col min="4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27</v>
      </c>
    </row>
    <row r="6" spans="1:17" ht="13" x14ac:dyDescent="0.3">
      <c r="B6" s="23" t="s">
        <v>25</v>
      </c>
      <c r="C6" s="23">
        <v>1</v>
      </c>
      <c r="D6" s="23">
        <f>C6+1</f>
        <v>2</v>
      </c>
      <c r="E6" s="23">
        <f t="shared" ref="E6:Q6" si="0">D6+1</f>
        <v>3</v>
      </c>
      <c r="F6" s="23">
        <f t="shared" si="0"/>
        <v>4</v>
      </c>
      <c r="G6" s="23">
        <f t="shared" si="0"/>
        <v>5</v>
      </c>
      <c r="H6" s="23">
        <f t="shared" si="0"/>
        <v>6</v>
      </c>
      <c r="I6" s="23">
        <f t="shared" si="0"/>
        <v>7</v>
      </c>
      <c r="J6" s="23">
        <f t="shared" si="0"/>
        <v>8</v>
      </c>
      <c r="K6" s="23">
        <f t="shared" si="0"/>
        <v>9</v>
      </c>
      <c r="L6" s="23">
        <f t="shared" si="0"/>
        <v>10</v>
      </c>
      <c r="M6" s="23">
        <f t="shared" si="0"/>
        <v>11</v>
      </c>
      <c r="N6" s="23">
        <f t="shared" si="0"/>
        <v>12</v>
      </c>
      <c r="O6" s="23">
        <f t="shared" si="0"/>
        <v>13</v>
      </c>
      <c r="P6" s="23">
        <f t="shared" si="0"/>
        <v>14</v>
      </c>
      <c r="Q6" s="23">
        <f t="shared" si="0"/>
        <v>15</v>
      </c>
    </row>
    <row r="7" spans="1:17" ht="13" x14ac:dyDescent="0.3">
      <c r="A7" s="10" t="s">
        <v>0</v>
      </c>
    </row>
    <row r="8" spans="1:17" x14ac:dyDescent="0.25">
      <c r="A8" s="4" t="s">
        <v>4</v>
      </c>
      <c r="C8" s="49">
        <f>'Total Capacity'!$B$6*'OpCap Driver'!C8</f>
        <v>0</v>
      </c>
      <c r="D8" s="49">
        <f>'Total Capacity'!$B$6*'OpCap Driver'!D8</f>
        <v>0</v>
      </c>
      <c r="E8" s="49">
        <f>'Total Capacity'!$B$6*'OpCap Driver'!E8</f>
        <v>0</v>
      </c>
      <c r="F8" s="49">
        <f>'Total Capacity'!$B$6*'OpCap Driver'!F8</f>
        <v>0</v>
      </c>
      <c r="G8" s="49">
        <f>'Total Capacity'!$B$6*'OpCap Driver'!G8</f>
        <v>0</v>
      </c>
      <c r="H8" s="49">
        <f>'Total Capacity'!$B$6*'OpCap Driver'!H8</f>
        <v>0</v>
      </c>
      <c r="I8" s="49">
        <f>'Total Capacity'!$B$6*'OpCap Driver'!I8</f>
        <v>0</v>
      </c>
      <c r="J8" s="49">
        <f>'Total Capacity'!$B$6*'OpCap Driver'!J8</f>
        <v>0</v>
      </c>
      <c r="K8" s="49">
        <f>'Total Capacity'!$B$6*'OpCap Driver'!K8</f>
        <v>0</v>
      </c>
      <c r="L8" s="49">
        <f>'Total Capacity'!$B$6*'OpCap Driver'!L8</f>
        <v>0</v>
      </c>
      <c r="M8" s="49">
        <f>'Total Capacity'!$B$6*'OpCap Driver'!M8</f>
        <v>0</v>
      </c>
      <c r="N8" s="49">
        <f>'Total Capacity'!$B$6*'OpCap Driver'!N8</f>
        <v>0</v>
      </c>
      <c r="O8" s="49">
        <f>'Total Capacity'!$B$6*'OpCap Driver'!O8</f>
        <v>0</v>
      </c>
      <c r="P8" s="49">
        <f>'Total Capacity'!$B$6*'OpCap Driver'!P8</f>
        <v>0</v>
      </c>
      <c r="Q8" s="49">
        <f>'Total Capacity'!$B$6*'OpCap Driver'!Q8</f>
        <v>0</v>
      </c>
    </row>
    <row r="9" spans="1:17" x14ac:dyDescent="0.25">
      <c r="A9" s="47" t="s">
        <v>162</v>
      </c>
      <c r="C9" s="49">
        <f>'Total Capacity'!$B$12*'OpCap Driver'!C$8</f>
        <v>0</v>
      </c>
      <c r="D9" s="49">
        <f>'Total Capacity'!$B$12*'OpCap Driver'!D$8</f>
        <v>0</v>
      </c>
      <c r="E9" s="49">
        <f>'Total Capacity'!$B$12*'OpCap Driver'!E$8</f>
        <v>0</v>
      </c>
      <c r="F9" s="49">
        <f>'Total Capacity'!$B$12*'OpCap Driver'!F$8</f>
        <v>0</v>
      </c>
      <c r="G9" s="49">
        <f>'Total Capacity'!$B$12*'OpCap Driver'!G$8</f>
        <v>0</v>
      </c>
      <c r="H9" s="49">
        <f>'Total Capacity'!$B$12*'OpCap Driver'!H$8</f>
        <v>0</v>
      </c>
      <c r="I9" s="49">
        <f>'Total Capacity'!$B$12*'OpCap Driver'!I$8</f>
        <v>0</v>
      </c>
      <c r="J9" s="49">
        <f>'Total Capacity'!$B$12*'OpCap Driver'!J$8</f>
        <v>0</v>
      </c>
      <c r="K9" s="49">
        <f>'Total Capacity'!$B$12*'OpCap Driver'!K$8</f>
        <v>0</v>
      </c>
      <c r="L9" s="49">
        <f>'Total Capacity'!$B$12*'OpCap Driver'!L$8</f>
        <v>0</v>
      </c>
      <c r="M9" s="49">
        <f>'Total Capacity'!$B$12*'OpCap Driver'!M$8</f>
        <v>0</v>
      </c>
      <c r="N9" s="49">
        <f>'Total Capacity'!$B$12*'OpCap Driver'!N$8</f>
        <v>0</v>
      </c>
      <c r="O9" s="49">
        <f>'Total Capacity'!$B$12*'OpCap Driver'!O$8</f>
        <v>0</v>
      </c>
      <c r="P9" s="49">
        <f>'Total Capacity'!$B$12*'OpCap Driver'!P$8</f>
        <v>0</v>
      </c>
      <c r="Q9" s="49">
        <f>'Total Capacity'!$B$12*'OpCap Driver'!Q$8</f>
        <v>0</v>
      </c>
    </row>
    <row r="10" spans="1:17" x14ac:dyDescent="0.25">
      <c r="A10" s="47" t="s">
        <v>163</v>
      </c>
      <c r="C10" s="49">
        <f>'Total Capacity'!$B$13*'OpCap Driver'!C$8</f>
        <v>0</v>
      </c>
      <c r="D10" s="49">
        <f>'Total Capacity'!$B$13*'OpCap Driver'!D$8</f>
        <v>0</v>
      </c>
      <c r="E10" s="49">
        <f>'Total Capacity'!$B$13*'OpCap Driver'!E$8</f>
        <v>0</v>
      </c>
      <c r="F10" s="49">
        <f>'Total Capacity'!$B$13*'OpCap Driver'!F$8</f>
        <v>0</v>
      </c>
      <c r="G10" s="49">
        <f>'Total Capacity'!$B$13*'OpCap Driver'!G$8</f>
        <v>0</v>
      </c>
      <c r="H10" s="49">
        <f>'Total Capacity'!$B$13*'OpCap Driver'!H$8</f>
        <v>0</v>
      </c>
      <c r="I10" s="49">
        <f>'Total Capacity'!$B$13*'OpCap Driver'!I$8</f>
        <v>0</v>
      </c>
      <c r="J10" s="49">
        <f>'Total Capacity'!$B$13*'OpCap Driver'!J$8</f>
        <v>0</v>
      </c>
      <c r="K10" s="49">
        <f>'Total Capacity'!$B$13*'OpCap Driver'!K$8</f>
        <v>0</v>
      </c>
      <c r="L10" s="49">
        <f>'Total Capacity'!$B$13*'OpCap Driver'!L$8</f>
        <v>0</v>
      </c>
      <c r="M10" s="49">
        <f>'Total Capacity'!$B$13*'OpCap Driver'!M$8</f>
        <v>0</v>
      </c>
      <c r="N10" s="49">
        <f>'Total Capacity'!$B$13*'OpCap Driver'!N$8</f>
        <v>0</v>
      </c>
      <c r="O10" s="49">
        <f>'Total Capacity'!$B$13*'OpCap Driver'!O$8</f>
        <v>0</v>
      </c>
      <c r="P10" s="49">
        <f>'Total Capacity'!$B$13*'OpCap Driver'!P$8</f>
        <v>0</v>
      </c>
      <c r="Q10" s="49">
        <f>'Total Capacity'!$B$13*'OpCap Driver'!Q$8</f>
        <v>0</v>
      </c>
    </row>
    <row r="11" spans="1:17" x14ac:dyDescent="0.25">
      <c r="A11" s="47" t="s">
        <v>164</v>
      </c>
      <c r="C11" s="49">
        <f>'Total Capacity'!$B$14*'OpCap Driver'!C$8</f>
        <v>0</v>
      </c>
      <c r="D11" s="49">
        <f>'Total Capacity'!$B$14*'OpCap Driver'!D$8</f>
        <v>0</v>
      </c>
      <c r="E11" s="49">
        <f>'Total Capacity'!$B$14*'OpCap Driver'!E$8</f>
        <v>0</v>
      </c>
      <c r="F11" s="49">
        <f>'Total Capacity'!$B$14*'OpCap Driver'!F$8</f>
        <v>0</v>
      </c>
      <c r="G11" s="49">
        <f>'Total Capacity'!$B$14*'OpCap Driver'!G$8</f>
        <v>0</v>
      </c>
      <c r="H11" s="49">
        <f>'Total Capacity'!$B$14*'OpCap Driver'!H$8</f>
        <v>0</v>
      </c>
      <c r="I11" s="49">
        <f>'Total Capacity'!$B$14*'OpCap Driver'!I$8</f>
        <v>0</v>
      </c>
      <c r="J11" s="49">
        <f>'Total Capacity'!$B$14*'OpCap Driver'!J$8</f>
        <v>0</v>
      </c>
      <c r="K11" s="49">
        <f>'Total Capacity'!$B$14*'OpCap Driver'!K$8</f>
        <v>0</v>
      </c>
      <c r="L11" s="49">
        <f>'Total Capacity'!$B$14*'OpCap Driver'!L$8</f>
        <v>0</v>
      </c>
      <c r="M11" s="49">
        <f>'Total Capacity'!$B$14*'OpCap Driver'!M$8</f>
        <v>0</v>
      </c>
      <c r="N11" s="49">
        <f>'Total Capacity'!$B$14*'OpCap Driver'!N$8</f>
        <v>0</v>
      </c>
      <c r="O11" s="49">
        <f>'Total Capacity'!$B$14*'OpCap Driver'!O$8</f>
        <v>0</v>
      </c>
      <c r="P11" s="49">
        <f>'Total Capacity'!$B$14*'OpCap Driver'!P$8</f>
        <v>0</v>
      </c>
      <c r="Q11" s="49">
        <f>'Total Capacity'!$B$14*'OpCap Driver'!Q$8</f>
        <v>0</v>
      </c>
    </row>
    <row r="12" spans="1:17" x14ac:dyDescent="0.25"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ht="13" x14ac:dyDescent="0.3">
      <c r="A13" s="10" t="s">
        <v>1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</row>
    <row r="14" spans="1:17" x14ac:dyDescent="0.25">
      <c r="A14" s="4" t="s">
        <v>4</v>
      </c>
      <c r="C14" s="49">
        <f>'Total Capacity'!$B$17*'OpCap Driver'!C11</f>
        <v>0</v>
      </c>
      <c r="D14" s="49">
        <f>'Total Capacity'!$B$17*'OpCap Driver'!D11</f>
        <v>0</v>
      </c>
      <c r="E14" s="49">
        <f>'Total Capacity'!$B$17*'OpCap Driver'!E11</f>
        <v>0</v>
      </c>
      <c r="F14" s="49">
        <f>'Total Capacity'!$B$17*'OpCap Driver'!F11</f>
        <v>0</v>
      </c>
      <c r="G14" s="49">
        <f>'Total Capacity'!$B$17*'OpCap Driver'!G11</f>
        <v>0</v>
      </c>
      <c r="H14" s="49">
        <f>'Total Capacity'!$B$17*'OpCap Driver'!H11</f>
        <v>0</v>
      </c>
      <c r="I14" s="49">
        <f>'Total Capacity'!$B$17*'OpCap Driver'!I11</f>
        <v>0</v>
      </c>
      <c r="J14" s="49">
        <f>'Total Capacity'!$B$17*'OpCap Driver'!J11</f>
        <v>0</v>
      </c>
      <c r="K14" s="49">
        <f>'Total Capacity'!$B$17*'OpCap Driver'!K11</f>
        <v>0</v>
      </c>
      <c r="L14" s="49">
        <f>'Total Capacity'!$B$17*'OpCap Driver'!L11</f>
        <v>0</v>
      </c>
      <c r="M14" s="49">
        <f>'Total Capacity'!$B$17*'OpCap Driver'!M11</f>
        <v>0</v>
      </c>
      <c r="N14" s="49">
        <f>'Total Capacity'!$B$17*'OpCap Driver'!N11</f>
        <v>0</v>
      </c>
      <c r="O14" s="49">
        <f>'Total Capacity'!$B$17*'OpCap Driver'!O11</f>
        <v>0</v>
      </c>
      <c r="P14" s="49">
        <f>'Total Capacity'!$B$17*'OpCap Driver'!P11</f>
        <v>0</v>
      </c>
      <c r="Q14" s="49">
        <f>'Total Capacity'!$B$17*'OpCap Driver'!Q11</f>
        <v>0</v>
      </c>
    </row>
    <row r="15" spans="1:17" x14ac:dyDescent="0.25">
      <c r="A15" s="47" t="s">
        <v>162</v>
      </c>
      <c r="C15" s="49">
        <f>'Total Capacity'!$B$23*'OpCap Driver'!C$11</f>
        <v>0</v>
      </c>
      <c r="D15" s="49">
        <f>'Total Capacity'!$B$23*'OpCap Driver'!D$11</f>
        <v>0</v>
      </c>
      <c r="E15" s="49">
        <f>'Total Capacity'!$B$23*'OpCap Driver'!E$11</f>
        <v>0</v>
      </c>
      <c r="F15" s="49">
        <f>'Total Capacity'!$B$23*'OpCap Driver'!F$11</f>
        <v>0</v>
      </c>
      <c r="G15" s="49">
        <f>'Total Capacity'!$B$23*'OpCap Driver'!G$11</f>
        <v>0</v>
      </c>
      <c r="H15" s="49">
        <f>'Total Capacity'!$B$23*'OpCap Driver'!H$11</f>
        <v>0</v>
      </c>
      <c r="I15" s="49">
        <f>'Total Capacity'!$B$23*'OpCap Driver'!I$11</f>
        <v>0</v>
      </c>
      <c r="J15" s="49">
        <f>'Total Capacity'!$B$23*'OpCap Driver'!J$11</f>
        <v>0</v>
      </c>
      <c r="K15" s="49">
        <f>'Total Capacity'!$B$23*'OpCap Driver'!K$11</f>
        <v>0</v>
      </c>
      <c r="L15" s="49">
        <f>'Total Capacity'!$B$23*'OpCap Driver'!L$11</f>
        <v>0</v>
      </c>
      <c r="M15" s="49">
        <f>'Total Capacity'!$B$23*'OpCap Driver'!M$11</f>
        <v>0</v>
      </c>
      <c r="N15" s="49">
        <f>'Total Capacity'!$B$23*'OpCap Driver'!N$11</f>
        <v>0</v>
      </c>
      <c r="O15" s="49">
        <f>'Total Capacity'!$B$23*'OpCap Driver'!O$11</f>
        <v>0</v>
      </c>
      <c r="P15" s="49">
        <f>'Total Capacity'!$B$23*'OpCap Driver'!P$11</f>
        <v>0</v>
      </c>
      <c r="Q15" s="49">
        <f>'Total Capacity'!$B$23*'OpCap Driver'!Q$11</f>
        <v>0</v>
      </c>
    </row>
    <row r="16" spans="1:17" x14ac:dyDescent="0.25">
      <c r="A16" s="47" t="s">
        <v>163</v>
      </c>
      <c r="C16" s="49">
        <f>'Total Capacity'!$B$24*'OpCap Driver'!C$11</f>
        <v>0</v>
      </c>
      <c r="D16" s="49">
        <f>'Total Capacity'!$B$24*'OpCap Driver'!D$11</f>
        <v>0</v>
      </c>
      <c r="E16" s="49">
        <f>'Total Capacity'!$B$24*'OpCap Driver'!E$11</f>
        <v>0</v>
      </c>
      <c r="F16" s="49">
        <f>'Total Capacity'!$B$24*'OpCap Driver'!F$11</f>
        <v>0</v>
      </c>
      <c r="G16" s="49">
        <f>'Total Capacity'!$B$24*'OpCap Driver'!G$11</f>
        <v>0</v>
      </c>
      <c r="H16" s="49">
        <f>'Total Capacity'!$B$24*'OpCap Driver'!H$11</f>
        <v>0</v>
      </c>
      <c r="I16" s="49">
        <f>'Total Capacity'!$B$24*'OpCap Driver'!I$11</f>
        <v>0</v>
      </c>
      <c r="J16" s="49">
        <f>'Total Capacity'!$B$24*'OpCap Driver'!J$11</f>
        <v>0</v>
      </c>
      <c r="K16" s="49">
        <f>'Total Capacity'!$B$24*'OpCap Driver'!K$11</f>
        <v>0</v>
      </c>
      <c r="L16" s="49">
        <f>'Total Capacity'!$B$24*'OpCap Driver'!L$11</f>
        <v>0</v>
      </c>
      <c r="M16" s="49">
        <f>'Total Capacity'!$B$24*'OpCap Driver'!M$11</f>
        <v>0</v>
      </c>
      <c r="N16" s="49">
        <f>'Total Capacity'!$B$24*'OpCap Driver'!N$11</f>
        <v>0</v>
      </c>
      <c r="O16" s="49">
        <f>'Total Capacity'!$B$24*'OpCap Driver'!O$11</f>
        <v>0</v>
      </c>
      <c r="P16" s="49">
        <f>'Total Capacity'!$B$24*'OpCap Driver'!P$11</f>
        <v>0</v>
      </c>
      <c r="Q16" s="49">
        <f>'Total Capacity'!$B$24*'OpCap Driver'!Q$11</f>
        <v>0</v>
      </c>
    </row>
    <row r="17" spans="1:17" x14ac:dyDescent="0.25">
      <c r="A17" s="47" t="s">
        <v>164</v>
      </c>
      <c r="C17" s="49">
        <f>'Total Capacity'!$B$25*'OpCap Driver'!C$11</f>
        <v>0</v>
      </c>
      <c r="D17" s="49">
        <f>'Total Capacity'!$B$25*'OpCap Driver'!D$11</f>
        <v>0</v>
      </c>
      <c r="E17" s="49">
        <f>'Total Capacity'!$B$25*'OpCap Driver'!E$11</f>
        <v>0</v>
      </c>
      <c r="F17" s="49">
        <f>'Total Capacity'!$B$25*'OpCap Driver'!F$11</f>
        <v>0</v>
      </c>
      <c r="G17" s="49">
        <f>'Total Capacity'!$B$25*'OpCap Driver'!G$11</f>
        <v>0</v>
      </c>
      <c r="H17" s="49">
        <f>'Total Capacity'!$B$25*'OpCap Driver'!H$11</f>
        <v>0</v>
      </c>
      <c r="I17" s="49">
        <f>'Total Capacity'!$B$25*'OpCap Driver'!I$11</f>
        <v>0</v>
      </c>
      <c r="J17" s="49">
        <f>'Total Capacity'!$B$25*'OpCap Driver'!J$11</f>
        <v>0</v>
      </c>
      <c r="K17" s="49">
        <f>'Total Capacity'!$B$25*'OpCap Driver'!K$11</f>
        <v>0</v>
      </c>
      <c r="L17" s="49">
        <f>'Total Capacity'!$B$25*'OpCap Driver'!L$11</f>
        <v>0</v>
      </c>
      <c r="M17" s="49">
        <f>'Total Capacity'!$B$25*'OpCap Driver'!M$11</f>
        <v>0</v>
      </c>
      <c r="N17" s="49">
        <f>'Total Capacity'!$B$25*'OpCap Driver'!N$11</f>
        <v>0</v>
      </c>
      <c r="O17" s="49">
        <f>'Total Capacity'!$B$25*'OpCap Driver'!O$11</f>
        <v>0</v>
      </c>
      <c r="P17" s="49">
        <f>'Total Capacity'!$B$25*'OpCap Driver'!P$11</f>
        <v>0</v>
      </c>
      <c r="Q17" s="49">
        <f>'Total Capacity'!$B$25*'OpCap Driver'!Q$11</f>
        <v>0</v>
      </c>
    </row>
    <row r="18" spans="1:17" x14ac:dyDescent="0.25"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</row>
    <row r="19" spans="1:17" x14ac:dyDescent="0.25"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</row>
    <row r="20" spans="1:17" ht="13" x14ac:dyDescent="0.3">
      <c r="A20" s="10" t="s">
        <v>15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</row>
    <row r="21" spans="1:17" x14ac:dyDescent="0.25">
      <c r="A21" s="4" t="s">
        <v>4</v>
      </c>
      <c r="C21" s="49">
        <f>'Total Capacity'!$B$28*'OpCap Driver'!C14</f>
        <v>0</v>
      </c>
      <c r="D21" s="49">
        <f>'Total Capacity'!$B$28*'OpCap Driver'!D14</f>
        <v>0</v>
      </c>
      <c r="E21" s="49">
        <f>'Total Capacity'!$B$28*'OpCap Driver'!E14</f>
        <v>0</v>
      </c>
      <c r="F21" s="49">
        <f>'Total Capacity'!$B$28*'OpCap Driver'!F14</f>
        <v>0</v>
      </c>
      <c r="G21" s="49">
        <f>'Total Capacity'!$B$28*'OpCap Driver'!G14</f>
        <v>0</v>
      </c>
      <c r="H21" s="49">
        <f>'Total Capacity'!$B$28*'OpCap Driver'!H14</f>
        <v>0</v>
      </c>
      <c r="I21" s="49">
        <f>'Total Capacity'!$B$28*'OpCap Driver'!I14</f>
        <v>0</v>
      </c>
      <c r="J21" s="49">
        <f>'Total Capacity'!$B$28*'OpCap Driver'!J14</f>
        <v>0</v>
      </c>
      <c r="K21" s="49">
        <f>'Total Capacity'!$B$28*'OpCap Driver'!K14</f>
        <v>0</v>
      </c>
      <c r="L21" s="49">
        <f>'Total Capacity'!$B$28*'OpCap Driver'!L14</f>
        <v>0</v>
      </c>
      <c r="M21" s="49">
        <f>'Total Capacity'!$B$28*'OpCap Driver'!M14</f>
        <v>0</v>
      </c>
      <c r="N21" s="49">
        <f>'Total Capacity'!$B$28*'OpCap Driver'!N14</f>
        <v>0</v>
      </c>
      <c r="O21" s="49">
        <f>'Total Capacity'!$B$28*'OpCap Driver'!O14</f>
        <v>0</v>
      </c>
      <c r="P21" s="49">
        <f>'Total Capacity'!$B$28*'OpCap Driver'!P14</f>
        <v>0</v>
      </c>
      <c r="Q21" s="49">
        <f>'Total Capacity'!$B$28*'OpCap Driver'!Q14</f>
        <v>0</v>
      </c>
    </row>
    <row r="22" spans="1:17" x14ac:dyDescent="0.25">
      <c r="A22" s="47" t="s">
        <v>162</v>
      </c>
      <c r="C22" s="49">
        <f>'Total Capacity'!$B$34*'OpCap Driver'!C$14</f>
        <v>0</v>
      </c>
      <c r="D22" s="49">
        <f>'Total Capacity'!$B$34*'OpCap Driver'!D$14</f>
        <v>0</v>
      </c>
      <c r="E22" s="49">
        <f>'Total Capacity'!$B$34*'OpCap Driver'!E$14</f>
        <v>0</v>
      </c>
      <c r="F22" s="49">
        <f>'Total Capacity'!$B$34*'OpCap Driver'!F$14</f>
        <v>0</v>
      </c>
      <c r="G22" s="49">
        <f>'Total Capacity'!$B$34*'OpCap Driver'!G$14</f>
        <v>0</v>
      </c>
      <c r="H22" s="49">
        <f>'Total Capacity'!$B$34*'OpCap Driver'!H$14</f>
        <v>0</v>
      </c>
      <c r="I22" s="49">
        <f>'Total Capacity'!$B$34*'OpCap Driver'!I$14</f>
        <v>0</v>
      </c>
      <c r="J22" s="49">
        <f>'Total Capacity'!$B$34*'OpCap Driver'!J$14</f>
        <v>0</v>
      </c>
      <c r="K22" s="49">
        <f>'Total Capacity'!$B$34*'OpCap Driver'!K$14</f>
        <v>0</v>
      </c>
      <c r="L22" s="49">
        <f>'Total Capacity'!$B$34*'OpCap Driver'!L$14</f>
        <v>0</v>
      </c>
      <c r="M22" s="49">
        <f>'Total Capacity'!$B$34*'OpCap Driver'!M$14</f>
        <v>0</v>
      </c>
      <c r="N22" s="49">
        <f>'Total Capacity'!$B$34*'OpCap Driver'!N$14</f>
        <v>0</v>
      </c>
      <c r="O22" s="49">
        <f>'Total Capacity'!$B$34*'OpCap Driver'!O$14</f>
        <v>0</v>
      </c>
      <c r="P22" s="49">
        <f>'Total Capacity'!$B$34*'OpCap Driver'!P$14</f>
        <v>0</v>
      </c>
      <c r="Q22" s="49">
        <f>'Total Capacity'!$B$34*'OpCap Driver'!Q$14</f>
        <v>0</v>
      </c>
    </row>
    <row r="23" spans="1:17" x14ac:dyDescent="0.25">
      <c r="A23" s="47" t="s">
        <v>163</v>
      </c>
      <c r="C23" s="49">
        <f>'Total Capacity'!$B$35*'OpCap Driver'!C$14</f>
        <v>0</v>
      </c>
      <c r="D23" s="49">
        <f>'Total Capacity'!$B$35*'OpCap Driver'!D$14</f>
        <v>0</v>
      </c>
      <c r="E23" s="49">
        <f>'Total Capacity'!$B$35*'OpCap Driver'!E$14</f>
        <v>0</v>
      </c>
      <c r="F23" s="49">
        <f>'Total Capacity'!$B$35*'OpCap Driver'!F$14</f>
        <v>0</v>
      </c>
      <c r="G23" s="49">
        <f>'Total Capacity'!$B$35*'OpCap Driver'!G$14</f>
        <v>0</v>
      </c>
      <c r="H23" s="49">
        <f>'Total Capacity'!$B$35*'OpCap Driver'!H$14</f>
        <v>0</v>
      </c>
      <c r="I23" s="49">
        <f>'Total Capacity'!$B$35*'OpCap Driver'!I$14</f>
        <v>0</v>
      </c>
      <c r="J23" s="49">
        <f>'Total Capacity'!$B$35*'OpCap Driver'!J$14</f>
        <v>0</v>
      </c>
      <c r="K23" s="49">
        <f>'Total Capacity'!$B$35*'OpCap Driver'!K$14</f>
        <v>0</v>
      </c>
      <c r="L23" s="49">
        <f>'Total Capacity'!$B$35*'OpCap Driver'!L$14</f>
        <v>0</v>
      </c>
      <c r="M23" s="49">
        <f>'Total Capacity'!$B$35*'OpCap Driver'!M$14</f>
        <v>0</v>
      </c>
      <c r="N23" s="49">
        <f>'Total Capacity'!$B$35*'OpCap Driver'!N$14</f>
        <v>0</v>
      </c>
      <c r="O23" s="49">
        <f>'Total Capacity'!$B$35*'OpCap Driver'!O$14</f>
        <v>0</v>
      </c>
      <c r="P23" s="49">
        <f>'Total Capacity'!$B$35*'OpCap Driver'!P$14</f>
        <v>0</v>
      </c>
      <c r="Q23" s="49">
        <f>'Total Capacity'!$B$35*'OpCap Driver'!Q$14</f>
        <v>0</v>
      </c>
    </row>
    <row r="24" spans="1:17" x14ac:dyDescent="0.25">
      <c r="A24" s="47" t="s">
        <v>164</v>
      </c>
      <c r="C24" s="49">
        <f>'Total Capacity'!$B$36*'OpCap Driver'!C$14</f>
        <v>0</v>
      </c>
      <c r="D24" s="49">
        <f>'Total Capacity'!$B$36*'OpCap Driver'!D$14</f>
        <v>0</v>
      </c>
      <c r="E24" s="49">
        <f>'Total Capacity'!$B$36*'OpCap Driver'!E$14</f>
        <v>0</v>
      </c>
      <c r="F24" s="49">
        <f>'Total Capacity'!$B$36*'OpCap Driver'!F$14</f>
        <v>0</v>
      </c>
      <c r="G24" s="49">
        <f>'Total Capacity'!$B$36*'OpCap Driver'!G$14</f>
        <v>0</v>
      </c>
      <c r="H24" s="49">
        <f>'Total Capacity'!$B$36*'OpCap Driver'!H$14</f>
        <v>0</v>
      </c>
      <c r="I24" s="49">
        <f>'Total Capacity'!$B$36*'OpCap Driver'!I$14</f>
        <v>0</v>
      </c>
      <c r="J24" s="49">
        <f>'Total Capacity'!$B$36*'OpCap Driver'!J$14</f>
        <v>0</v>
      </c>
      <c r="K24" s="49">
        <f>'Total Capacity'!$B$36*'OpCap Driver'!K$14</f>
        <v>0</v>
      </c>
      <c r="L24" s="49">
        <f>'Total Capacity'!$B$36*'OpCap Driver'!L$14</f>
        <v>0</v>
      </c>
      <c r="M24" s="49">
        <f>'Total Capacity'!$B$36*'OpCap Driver'!M$14</f>
        <v>0</v>
      </c>
      <c r="N24" s="49">
        <f>'Total Capacity'!$B$36*'OpCap Driver'!N$14</f>
        <v>0</v>
      </c>
      <c r="O24" s="49">
        <f>'Total Capacity'!$B$36*'OpCap Driver'!O$14</f>
        <v>0</v>
      </c>
      <c r="P24" s="49">
        <f>'Total Capacity'!$B$36*'OpCap Driver'!P$14</f>
        <v>0</v>
      </c>
      <c r="Q24" s="49">
        <f>'Total Capacity'!$B$36*'OpCap Driver'!Q$14</f>
        <v>0</v>
      </c>
    </row>
    <row r="25" spans="1:17" x14ac:dyDescent="0.25"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</row>
    <row r="26" spans="1:17" x14ac:dyDescent="0.25"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</row>
    <row r="27" spans="1:17" ht="13" x14ac:dyDescent="0.3">
      <c r="A27" s="10" t="s">
        <v>15</v>
      </c>
      <c r="C27" s="49">
        <f>'Total Capacity'!$B$39*'OpCap Driver'!C17</f>
        <v>0</v>
      </c>
      <c r="D27" s="49">
        <f>'Total Capacity'!$B$39*'OpCap Driver'!D17</f>
        <v>0</v>
      </c>
      <c r="E27" s="49">
        <f>'Total Capacity'!$B$39*'OpCap Driver'!E17</f>
        <v>0</v>
      </c>
      <c r="F27" s="49">
        <f>'Total Capacity'!$B$39*'OpCap Driver'!F17</f>
        <v>0</v>
      </c>
      <c r="G27" s="49">
        <f>'Total Capacity'!$B$39*'OpCap Driver'!G17</f>
        <v>0</v>
      </c>
      <c r="H27" s="49">
        <f>'Total Capacity'!$B$39*'OpCap Driver'!H17</f>
        <v>0</v>
      </c>
      <c r="I27" s="49">
        <f>'Total Capacity'!$B$39*'OpCap Driver'!I17</f>
        <v>0</v>
      </c>
      <c r="J27" s="49">
        <f>'Total Capacity'!$B$39*'OpCap Driver'!J17</f>
        <v>0</v>
      </c>
      <c r="K27" s="49">
        <f>'Total Capacity'!$B$39*'OpCap Driver'!K17</f>
        <v>0</v>
      </c>
      <c r="L27" s="49">
        <f>'Total Capacity'!$B$39*'OpCap Driver'!L17</f>
        <v>0</v>
      </c>
      <c r="M27" s="49">
        <f>'Total Capacity'!$B$39*'OpCap Driver'!M17</f>
        <v>0</v>
      </c>
      <c r="N27" s="49">
        <f>'Total Capacity'!$B$39*'OpCap Driver'!N17</f>
        <v>0</v>
      </c>
      <c r="O27" s="49">
        <f>'Total Capacity'!$B$39*'OpCap Driver'!O17</f>
        <v>0</v>
      </c>
      <c r="P27" s="49">
        <f>'Total Capacity'!$B$39*'OpCap Driver'!P17</f>
        <v>0</v>
      </c>
      <c r="Q27" s="49">
        <f>'Total Capacity'!$B$39*'OpCap Driver'!Q17</f>
        <v>0</v>
      </c>
    </row>
    <row r="28" spans="1:17" x14ac:dyDescent="0.25">
      <c r="A28" s="4" t="s">
        <v>55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</row>
    <row r="29" spans="1:17" x14ac:dyDescent="0.25"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</row>
    <row r="30" spans="1:17" ht="13" x14ac:dyDescent="0.3">
      <c r="A30" s="10" t="s">
        <v>2</v>
      </c>
      <c r="C30" s="9">
        <f>'Total Capacity'!$B$41*'OpCap Driver'!C19</f>
        <v>0</v>
      </c>
      <c r="D30" s="9">
        <f>'Total Capacity'!$B$41*'OpCap Driver'!D19</f>
        <v>0</v>
      </c>
      <c r="E30" s="9">
        <f>'Total Capacity'!$B$41*'OpCap Driver'!E19</f>
        <v>0</v>
      </c>
      <c r="F30" s="9">
        <f>'Total Capacity'!$B$41*'OpCap Driver'!F19</f>
        <v>0</v>
      </c>
      <c r="G30" s="9">
        <f>'Total Capacity'!$B$41*'OpCap Driver'!G19</f>
        <v>0</v>
      </c>
      <c r="H30" s="9">
        <f>'Total Capacity'!$B$41*'OpCap Driver'!H19</f>
        <v>0</v>
      </c>
      <c r="I30" s="9">
        <f>'Total Capacity'!$B$41*'OpCap Driver'!I19</f>
        <v>0</v>
      </c>
      <c r="J30" s="9">
        <f>'Total Capacity'!$B$41*'OpCap Driver'!J19</f>
        <v>0</v>
      </c>
      <c r="K30" s="9">
        <f>'Total Capacity'!$B$41*'OpCap Driver'!K19</f>
        <v>0</v>
      </c>
      <c r="L30" s="9">
        <f>'Total Capacity'!$B$41*'OpCap Driver'!L19</f>
        <v>0</v>
      </c>
      <c r="M30" s="9">
        <f>'Total Capacity'!$B$41*'OpCap Driver'!M19</f>
        <v>0</v>
      </c>
      <c r="N30" s="9">
        <f>'Total Capacity'!$B$41*'OpCap Driver'!N19</f>
        <v>0</v>
      </c>
      <c r="O30" s="9">
        <f>'Total Capacity'!$B$41*'OpCap Driver'!O19</f>
        <v>0</v>
      </c>
      <c r="P30" s="9">
        <f>'Total Capacity'!$B$41*'OpCap Driver'!P19</f>
        <v>0</v>
      </c>
      <c r="Q30" s="9">
        <f>'Total Capacity'!$B$41*'OpCap Driver'!Q19</f>
        <v>0</v>
      </c>
    </row>
    <row r="31" spans="1:17" x14ac:dyDescent="0.25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1:17" ht="13" x14ac:dyDescent="0.3">
      <c r="A32" s="10" t="s">
        <v>3</v>
      </c>
      <c r="C32" s="9">
        <f>IFERROR('Total Capacity'!#REF!*(1+'OpCap Driver'!C21),0)</f>
        <v>0</v>
      </c>
      <c r="D32" s="9">
        <f>C32*(1+'OpCap Driver'!D21)</f>
        <v>0</v>
      </c>
      <c r="E32" s="9">
        <f>D32*(1+'OpCap Driver'!E21)</f>
        <v>0</v>
      </c>
      <c r="F32" s="9">
        <f>E32*(1+'OpCap Driver'!F21)</f>
        <v>0</v>
      </c>
      <c r="G32" s="9">
        <f>F32*(1+'OpCap Driver'!G21)</f>
        <v>0</v>
      </c>
      <c r="H32" s="9">
        <f>G32*(1+'OpCap Driver'!H21)</f>
        <v>0</v>
      </c>
      <c r="I32" s="9">
        <f>H32*(1+'OpCap Driver'!I21)</f>
        <v>0</v>
      </c>
      <c r="J32" s="9">
        <f>I32*(1+'OpCap Driver'!J21)</f>
        <v>0</v>
      </c>
      <c r="K32" s="9">
        <f>J32*(1+'OpCap Driver'!K21)</f>
        <v>0</v>
      </c>
      <c r="L32" s="9">
        <f>K32*(1+'OpCap Driver'!L21)</f>
        <v>0</v>
      </c>
      <c r="M32" s="9">
        <f>L32*(1+'OpCap Driver'!M21)</f>
        <v>0</v>
      </c>
      <c r="N32" s="9">
        <f>M32*(1+'OpCap Driver'!N21)</f>
        <v>0</v>
      </c>
      <c r="O32" s="9">
        <f>N32*(1+'OpCap Driver'!O21)</f>
        <v>0</v>
      </c>
      <c r="P32" s="9">
        <f>O32*(1+'OpCap Driver'!P21)</f>
        <v>0</v>
      </c>
      <c r="Q32" s="9">
        <f>P32*(1+'OpCap Driver'!Q21)</f>
        <v>0</v>
      </c>
    </row>
    <row r="33" spans="3:17" x14ac:dyDescent="0.25"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</sheetData>
  <pageMargins left="0.7" right="0.7" top="0.75" bottom="0.75" header="0.3" footer="0.3"/>
  <pageSetup paperSize="9" scale="4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6400B-A1E2-43CD-9DDC-204E86B7533A}">
  <dimension ref="A1:Q22"/>
  <sheetViews>
    <sheetView view="pageBreakPreview" zoomScale="60" zoomScaleNormal="100" workbookViewId="0">
      <selection activeCell="J9" sqref="J9"/>
    </sheetView>
  </sheetViews>
  <sheetFormatPr defaultColWidth="8.81640625" defaultRowHeight="12.5" x14ac:dyDescent="0.25"/>
  <cols>
    <col min="1" max="1" width="41.81640625" style="4" bestFit="1" customWidth="1"/>
    <col min="2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26</v>
      </c>
    </row>
    <row r="6" spans="1:17" ht="13" x14ac:dyDescent="0.3">
      <c r="B6" s="23" t="s">
        <v>25</v>
      </c>
      <c r="C6" s="23">
        <v>1</v>
      </c>
      <c r="D6" s="23">
        <f>C6+1</f>
        <v>2</v>
      </c>
      <c r="E6" s="23">
        <f t="shared" ref="E6:Q6" si="0">D6+1</f>
        <v>3</v>
      </c>
      <c r="F6" s="23">
        <f t="shared" si="0"/>
        <v>4</v>
      </c>
      <c r="G6" s="23">
        <f t="shared" si="0"/>
        <v>5</v>
      </c>
      <c r="H6" s="23">
        <f t="shared" si="0"/>
        <v>6</v>
      </c>
      <c r="I6" s="23">
        <f t="shared" si="0"/>
        <v>7</v>
      </c>
      <c r="J6" s="23">
        <f t="shared" si="0"/>
        <v>8</v>
      </c>
      <c r="K6" s="23">
        <f t="shared" si="0"/>
        <v>9</v>
      </c>
      <c r="L6" s="23">
        <f t="shared" si="0"/>
        <v>10</v>
      </c>
      <c r="M6" s="23">
        <f t="shared" si="0"/>
        <v>11</v>
      </c>
      <c r="N6" s="23">
        <f t="shared" si="0"/>
        <v>12</v>
      </c>
      <c r="O6" s="23">
        <f t="shared" si="0"/>
        <v>13</v>
      </c>
      <c r="P6" s="23">
        <f t="shared" si="0"/>
        <v>14</v>
      </c>
      <c r="Q6" s="23">
        <f t="shared" si="0"/>
        <v>15</v>
      </c>
    </row>
    <row r="7" spans="1:17" ht="13" x14ac:dyDescent="0.3">
      <c r="A7" s="10" t="s">
        <v>0</v>
      </c>
    </row>
    <row r="8" spans="1:17" x14ac:dyDescent="0.25">
      <c r="A8" s="4" t="s">
        <v>4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>
        <v>0</v>
      </c>
      <c r="O8" s="71">
        <v>0</v>
      </c>
      <c r="P8" s="71">
        <v>0</v>
      </c>
      <c r="Q8" s="71">
        <v>0</v>
      </c>
    </row>
    <row r="9" spans="1:17" x14ac:dyDescent="0.25"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ht="13" x14ac:dyDescent="0.3">
      <c r="A10" s="10" t="s">
        <v>1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</row>
    <row r="11" spans="1:17" x14ac:dyDescent="0.25">
      <c r="A11" s="4" t="s">
        <v>4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</row>
    <row r="12" spans="1:17" x14ac:dyDescent="0.25"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  <row r="13" spans="1:17" ht="13" x14ac:dyDescent="0.3">
      <c r="A13" s="10" t="s">
        <v>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</row>
    <row r="14" spans="1:17" x14ac:dyDescent="0.25">
      <c r="A14" s="4" t="s">
        <v>4</v>
      </c>
      <c r="C14" s="39"/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0</v>
      </c>
      <c r="O14" s="71">
        <v>0</v>
      </c>
      <c r="P14" s="71">
        <v>0</v>
      </c>
      <c r="Q14" s="71">
        <v>0</v>
      </c>
    </row>
    <row r="15" spans="1:17" x14ac:dyDescent="0.25"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ht="13" x14ac:dyDescent="0.3">
      <c r="A16" s="10" t="s">
        <v>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x14ac:dyDescent="0.25">
      <c r="A17" s="4" t="s">
        <v>55</v>
      </c>
      <c r="C17" s="39"/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71">
        <v>0</v>
      </c>
    </row>
    <row r="18" spans="1:17" x14ac:dyDescent="0.25"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13" x14ac:dyDescent="0.3">
      <c r="A19" s="10" t="s">
        <v>2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</row>
    <row r="20" spans="1:17" x14ac:dyDescent="0.25"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</row>
    <row r="21" spans="1:17" ht="13" x14ac:dyDescent="0.3">
      <c r="A21" s="10" t="s">
        <v>3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</row>
    <row r="22" spans="1:17" x14ac:dyDescent="0.25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</row>
  </sheetData>
  <pageMargins left="0.7" right="0.7" top="0.75" bottom="0.75" header="0.3" footer="0.3"/>
  <pageSetup paperSize="9" scale="48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69273-38F6-431F-8B37-48068D458AA3}">
  <dimension ref="A1:C41"/>
  <sheetViews>
    <sheetView view="pageBreakPreview" zoomScale="94" zoomScaleNormal="100" workbookViewId="0">
      <selection activeCell="B26" sqref="B26"/>
    </sheetView>
  </sheetViews>
  <sheetFormatPr defaultColWidth="8.81640625" defaultRowHeight="12.5" x14ac:dyDescent="0.25"/>
  <cols>
    <col min="1" max="1" width="50.1796875" style="4" bestFit="1" customWidth="1"/>
    <col min="2" max="2" width="14.54296875" style="9" bestFit="1" customWidth="1"/>
    <col min="3" max="16384" width="8.81640625" style="4"/>
  </cols>
  <sheetData>
    <row r="1" spans="1:3" s="12" customFormat="1" x14ac:dyDescent="0.25">
      <c r="A1" s="12" t="s">
        <v>143</v>
      </c>
    </row>
    <row r="2" spans="1:3" s="12" customFormat="1" x14ac:dyDescent="0.25">
      <c r="A2" s="12" t="s">
        <v>136</v>
      </c>
    </row>
    <row r="3" spans="1:3" s="1" customFormat="1" x14ac:dyDescent="0.25">
      <c r="A3" s="1" t="s">
        <v>20</v>
      </c>
      <c r="B3" s="34"/>
    </row>
    <row r="5" spans="1:3" ht="13" x14ac:dyDescent="0.3">
      <c r="A5" s="10" t="s">
        <v>0</v>
      </c>
      <c r="B5" s="38" t="s">
        <v>20</v>
      </c>
    </row>
    <row r="6" spans="1:3" ht="13" x14ac:dyDescent="0.3">
      <c r="A6" s="4" t="s">
        <v>4</v>
      </c>
      <c r="B6" s="59">
        <v>1000</v>
      </c>
    </row>
    <row r="7" spans="1:3" x14ac:dyDescent="0.25">
      <c r="A7" s="4" t="s">
        <v>156</v>
      </c>
      <c r="B7" s="49">
        <v>5</v>
      </c>
    </row>
    <row r="8" spans="1:3" x14ac:dyDescent="0.25">
      <c r="A8" s="4" t="s">
        <v>158</v>
      </c>
      <c r="B8" s="4"/>
      <c r="C8" s="46"/>
    </row>
    <row r="9" spans="1:3" x14ac:dyDescent="0.25">
      <c r="A9" s="47" t="s">
        <v>151</v>
      </c>
      <c r="B9" s="49">
        <v>200</v>
      </c>
      <c r="C9" s="46"/>
    </row>
    <row r="10" spans="1:3" x14ac:dyDescent="0.25">
      <c r="A10" s="47" t="s">
        <v>155</v>
      </c>
      <c r="B10" s="49">
        <v>100</v>
      </c>
      <c r="C10" s="46"/>
    </row>
    <row r="11" spans="1:3" x14ac:dyDescent="0.25">
      <c r="A11" s="4" t="s">
        <v>157</v>
      </c>
      <c r="B11" s="49"/>
      <c r="C11" s="46"/>
    </row>
    <row r="12" spans="1:3" x14ac:dyDescent="0.25">
      <c r="A12" s="47" t="s">
        <v>160</v>
      </c>
      <c r="B12" s="49">
        <f>B9*B7*0.9</f>
        <v>900</v>
      </c>
      <c r="C12" s="46"/>
    </row>
    <row r="13" spans="1:3" x14ac:dyDescent="0.25">
      <c r="A13" s="47" t="s">
        <v>161</v>
      </c>
      <c r="B13" s="49">
        <f>B9*B7-B12</f>
        <v>100</v>
      </c>
      <c r="C13" s="46"/>
    </row>
    <row r="14" spans="1:3" x14ac:dyDescent="0.25">
      <c r="A14" s="47" t="s">
        <v>155</v>
      </c>
      <c r="B14" s="49">
        <f>B10*B7</f>
        <v>500</v>
      </c>
      <c r="C14" s="46"/>
    </row>
    <row r="15" spans="1:3" x14ac:dyDescent="0.25">
      <c r="B15" s="49"/>
    </row>
    <row r="16" spans="1:3" ht="13" x14ac:dyDescent="0.3">
      <c r="A16" s="10" t="s">
        <v>1</v>
      </c>
      <c r="B16" s="49"/>
    </row>
    <row r="17" spans="1:2" ht="13" x14ac:dyDescent="0.3">
      <c r="A17" s="4" t="s">
        <v>4</v>
      </c>
      <c r="B17" s="60">
        <v>200</v>
      </c>
    </row>
    <row r="18" spans="1:2" x14ac:dyDescent="0.25">
      <c r="A18" s="4" t="s">
        <v>156</v>
      </c>
      <c r="B18" s="49">
        <v>1</v>
      </c>
    </row>
    <row r="19" spans="1:2" x14ac:dyDescent="0.25">
      <c r="A19" s="4" t="s">
        <v>158</v>
      </c>
      <c r="B19" s="49"/>
    </row>
    <row r="20" spans="1:2" x14ac:dyDescent="0.25">
      <c r="A20" s="47" t="s">
        <v>151</v>
      </c>
      <c r="B20" s="49">
        <f>B17</f>
        <v>200</v>
      </c>
    </row>
    <row r="21" spans="1:2" x14ac:dyDescent="0.25">
      <c r="A21" s="47" t="s">
        <v>155</v>
      </c>
      <c r="B21" s="49">
        <v>100</v>
      </c>
    </row>
    <row r="22" spans="1:2" x14ac:dyDescent="0.25">
      <c r="A22" s="4" t="s">
        <v>157</v>
      </c>
      <c r="B22" s="49"/>
    </row>
    <row r="23" spans="1:2" x14ac:dyDescent="0.25">
      <c r="A23" s="47" t="s">
        <v>160</v>
      </c>
      <c r="B23" s="49">
        <f>B20*B18*0.8</f>
        <v>160</v>
      </c>
    </row>
    <row r="24" spans="1:2" x14ac:dyDescent="0.25">
      <c r="A24" s="47" t="s">
        <v>161</v>
      </c>
      <c r="B24" s="49">
        <f>B20*B18-B23</f>
        <v>40</v>
      </c>
    </row>
    <row r="25" spans="1:2" x14ac:dyDescent="0.25">
      <c r="A25" s="47" t="s">
        <v>155</v>
      </c>
      <c r="B25" s="49">
        <f>B21*B18</f>
        <v>100</v>
      </c>
    </row>
    <row r="26" spans="1:2" x14ac:dyDescent="0.25">
      <c r="A26" s="47"/>
      <c r="B26" s="49"/>
    </row>
    <row r="27" spans="1:2" ht="13" x14ac:dyDescent="0.3">
      <c r="A27" s="10" t="s">
        <v>15</v>
      </c>
      <c r="B27" s="49"/>
    </row>
    <row r="28" spans="1:2" ht="13" x14ac:dyDescent="0.3">
      <c r="A28" s="4" t="s">
        <v>4</v>
      </c>
      <c r="B28" s="60">
        <f>'Parking Capacity - People''s Sq.'!B13</f>
        <v>270</v>
      </c>
    </row>
    <row r="29" spans="1:2" x14ac:dyDescent="0.25">
      <c r="A29" s="4" t="s">
        <v>156</v>
      </c>
      <c r="B29" s="49">
        <v>1</v>
      </c>
    </row>
    <row r="30" spans="1:2" x14ac:dyDescent="0.25">
      <c r="A30" s="4" t="s">
        <v>158</v>
      </c>
      <c r="B30" s="49"/>
    </row>
    <row r="31" spans="1:2" x14ac:dyDescent="0.25">
      <c r="A31" s="47" t="s">
        <v>151</v>
      </c>
      <c r="B31" s="49">
        <f>B28</f>
        <v>270</v>
      </c>
    </row>
    <row r="32" spans="1:2" x14ac:dyDescent="0.25">
      <c r="A32" s="47" t="s">
        <v>155</v>
      </c>
      <c r="B32" s="49">
        <v>100</v>
      </c>
    </row>
    <row r="33" spans="1:2" x14ac:dyDescent="0.25">
      <c r="A33" s="4" t="s">
        <v>157</v>
      </c>
      <c r="B33" s="49"/>
    </row>
    <row r="34" spans="1:2" x14ac:dyDescent="0.25">
      <c r="A34" s="47" t="s">
        <v>160</v>
      </c>
      <c r="B34" s="49">
        <f>B31*B29*0.8</f>
        <v>216</v>
      </c>
    </row>
    <row r="35" spans="1:2" x14ac:dyDescent="0.25">
      <c r="A35" s="47" t="s">
        <v>161</v>
      </c>
      <c r="B35" s="49">
        <f>B31*B29-B34</f>
        <v>54</v>
      </c>
    </row>
    <row r="36" spans="1:2" x14ac:dyDescent="0.25">
      <c r="A36" s="47" t="s">
        <v>155</v>
      </c>
      <c r="B36" s="49">
        <f>B32*B29</f>
        <v>100</v>
      </c>
    </row>
    <row r="37" spans="1:2" x14ac:dyDescent="0.25">
      <c r="A37" s="47"/>
      <c r="B37" s="49"/>
    </row>
    <row r="38" spans="1:2" ht="13" x14ac:dyDescent="0.3">
      <c r="A38" s="10" t="s">
        <v>15</v>
      </c>
      <c r="B38" s="49"/>
    </row>
    <row r="39" spans="1:2" x14ac:dyDescent="0.25">
      <c r="A39" s="4" t="s">
        <v>55</v>
      </c>
      <c r="B39" s="9">
        <f>'Leased Area-People''s Sq.'!B13*'Leased Area-People''s Sq.'!B12</f>
        <v>16200</v>
      </c>
    </row>
    <row r="41" spans="1:2" ht="13" x14ac:dyDescent="0.3">
      <c r="A41" s="10" t="s">
        <v>2</v>
      </c>
      <c r="B41" s="9">
        <f>'Commute Facility'!B12</f>
        <v>1680</v>
      </c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218AB-CAA7-4405-B594-CAF52CBC559F}">
  <dimension ref="A1:Q38"/>
  <sheetViews>
    <sheetView view="pageBreakPreview" zoomScaleNormal="100" zoomScaleSheetLayoutView="100" workbookViewId="0">
      <selection activeCell="A4" sqref="A4"/>
    </sheetView>
  </sheetViews>
  <sheetFormatPr defaultColWidth="8.81640625" defaultRowHeight="12.5" x14ac:dyDescent="0.25"/>
  <cols>
    <col min="1" max="1" width="36.81640625" style="4" bestFit="1" customWidth="1"/>
    <col min="2" max="2" width="13.81640625" style="4" customWidth="1"/>
    <col min="3" max="3" width="13.81640625" style="4" bestFit="1" customWidth="1"/>
    <col min="4" max="15" width="14.81640625" style="4" bestFit="1" customWidth="1"/>
    <col min="16" max="17" width="16.1796875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210</v>
      </c>
    </row>
    <row r="4" spans="1:17" ht="13" x14ac:dyDescent="0.3">
      <c r="C4" s="10" t="s">
        <v>51</v>
      </c>
      <c r="D4" s="4">
        <v>12</v>
      </c>
    </row>
    <row r="5" spans="1:17" ht="13" x14ac:dyDescent="0.3">
      <c r="A5" s="13" t="s">
        <v>58</v>
      </c>
      <c r="B5" s="3"/>
      <c r="C5" s="3">
        <v>1</v>
      </c>
      <c r="D5" s="3">
        <f>C5+1</f>
        <v>2</v>
      </c>
      <c r="E5" s="3">
        <f t="shared" ref="E5:Q6" si="0">D5+1</f>
        <v>3</v>
      </c>
      <c r="F5" s="3">
        <f t="shared" si="0"/>
        <v>4</v>
      </c>
      <c r="G5" s="3">
        <f t="shared" si="0"/>
        <v>5</v>
      </c>
      <c r="H5" s="3">
        <f t="shared" si="0"/>
        <v>6</v>
      </c>
      <c r="I5" s="3">
        <f t="shared" si="0"/>
        <v>7</v>
      </c>
      <c r="J5" s="3">
        <f t="shared" si="0"/>
        <v>8</v>
      </c>
      <c r="K5" s="3">
        <f t="shared" si="0"/>
        <v>9</v>
      </c>
      <c r="L5" s="3">
        <f t="shared" si="0"/>
        <v>10</v>
      </c>
      <c r="M5" s="3">
        <f t="shared" si="0"/>
        <v>11</v>
      </c>
      <c r="N5" s="3">
        <f t="shared" si="0"/>
        <v>12</v>
      </c>
      <c r="O5" s="3">
        <f t="shared" si="0"/>
        <v>13</v>
      </c>
      <c r="P5" s="3">
        <f t="shared" si="0"/>
        <v>14</v>
      </c>
      <c r="Q5" s="3">
        <f t="shared" si="0"/>
        <v>15</v>
      </c>
    </row>
    <row r="6" spans="1:17" ht="13" x14ac:dyDescent="0.3">
      <c r="B6" s="3"/>
      <c r="C6" s="3">
        <v>2025</v>
      </c>
      <c r="D6" s="3">
        <f>C6+1</f>
        <v>2026</v>
      </c>
      <c r="E6" s="3">
        <f t="shared" si="0"/>
        <v>2027</v>
      </c>
      <c r="F6" s="3">
        <f t="shared" si="0"/>
        <v>2028</v>
      </c>
      <c r="G6" s="3">
        <f t="shared" si="0"/>
        <v>2029</v>
      </c>
      <c r="H6" s="3">
        <f t="shared" si="0"/>
        <v>2030</v>
      </c>
      <c r="I6" s="3">
        <f t="shared" si="0"/>
        <v>2031</v>
      </c>
      <c r="J6" s="3">
        <f t="shared" si="0"/>
        <v>2032</v>
      </c>
      <c r="K6" s="3">
        <f t="shared" si="0"/>
        <v>2033</v>
      </c>
      <c r="L6" s="3">
        <f t="shared" si="0"/>
        <v>2034</v>
      </c>
      <c r="M6" s="3">
        <f t="shared" si="0"/>
        <v>2035</v>
      </c>
      <c r="N6" s="3">
        <f t="shared" si="0"/>
        <v>2036</v>
      </c>
      <c r="O6" s="3">
        <f t="shared" si="0"/>
        <v>2037</v>
      </c>
      <c r="P6" s="3">
        <f t="shared" si="0"/>
        <v>2038</v>
      </c>
      <c r="Q6" s="3">
        <f t="shared" si="0"/>
        <v>2039</v>
      </c>
    </row>
    <row r="7" spans="1:17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3" x14ac:dyDescent="0.3">
      <c r="A8" s="10" t="s">
        <v>202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47" t="s">
        <v>203</v>
      </c>
      <c r="B9" s="65"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47" t="s">
        <v>204</v>
      </c>
      <c r="B10" s="65"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47" t="s">
        <v>205</v>
      </c>
      <c r="B11" s="67"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3" x14ac:dyDescent="0.3">
      <c r="A12" s="10" t="s">
        <v>193</v>
      </c>
      <c r="C12" s="17">
        <f>B9*B10*D4*B11</f>
        <v>0</v>
      </c>
      <c r="D12" s="6">
        <f>C12*(1+D13)</f>
        <v>0</v>
      </c>
      <c r="E12" s="6">
        <f t="shared" ref="E12:Q12" si="1">D12*(1+E13)</f>
        <v>0</v>
      </c>
      <c r="F12" s="6">
        <f t="shared" si="1"/>
        <v>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1"/>
        <v>0</v>
      </c>
      <c r="O12" s="6">
        <f t="shared" si="1"/>
        <v>0</v>
      </c>
      <c r="P12" s="6">
        <f t="shared" si="1"/>
        <v>0</v>
      </c>
      <c r="Q12" s="6">
        <f t="shared" si="1"/>
        <v>0</v>
      </c>
    </row>
    <row r="13" spans="1:17" x14ac:dyDescent="0.25">
      <c r="A13" s="4" t="s">
        <v>192</v>
      </c>
      <c r="B13" s="57"/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</row>
    <row r="14" spans="1:17" x14ac:dyDescent="0.25">
      <c r="B14" s="5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10" customFormat="1" ht="13" x14ac:dyDescent="0.3">
      <c r="A15" s="10" t="s">
        <v>206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17" s="10" customFormat="1" ht="13" x14ac:dyDescent="0.3">
      <c r="A16" s="4" t="s">
        <v>198</v>
      </c>
      <c r="B16" s="65">
        <v>0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s="10" customFormat="1" ht="13" x14ac:dyDescent="0.3">
      <c r="A17" s="4" t="s">
        <v>196</v>
      </c>
      <c r="B17" s="57">
        <v>10000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s="10" customFormat="1" ht="13" x14ac:dyDescent="0.3">
      <c r="A18" s="4" t="s">
        <v>197</v>
      </c>
      <c r="B18" s="57">
        <v>150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s="10" customFormat="1" ht="13" x14ac:dyDescent="0.3">
      <c r="A19" s="10" t="s">
        <v>194</v>
      </c>
      <c r="B19" s="6"/>
      <c r="C19" s="6">
        <f>IFERROR(B16*B17/B18*D4,0)</f>
        <v>0</v>
      </c>
      <c r="D19" s="6">
        <f>C19*(1+D20)</f>
        <v>0</v>
      </c>
      <c r="E19" s="6">
        <f t="shared" ref="E19:Q19" si="2">D19*(1+E20)</f>
        <v>0</v>
      </c>
      <c r="F19" s="6">
        <f t="shared" si="2"/>
        <v>0</v>
      </c>
      <c r="G19" s="6">
        <f t="shared" si="2"/>
        <v>0</v>
      </c>
      <c r="H19" s="6">
        <f t="shared" si="2"/>
        <v>0</v>
      </c>
      <c r="I19" s="6">
        <f t="shared" si="2"/>
        <v>0</v>
      </c>
      <c r="J19" s="6">
        <f t="shared" si="2"/>
        <v>0</v>
      </c>
      <c r="K19" s="6">
        <f t="shared" si="2"/>
        <v>0</v>
      </c>
      <c r="L19" s="6">
        <f t="shared" si="2"/>
        <v>0</v>
      </c>
      <c r="M19" s="6">
        <f t="shared" si="2"/>
        <v>0</v>
      </c>
      <c r="N19" s="6">
        <f t="shared" si="2"/>
        <v>0</v>
      </c>
      <c r="O19" s="6">
        <f t="shared" si="2"/>
        <v>0</v>
      </c>
      <c r="P19" s="6">
        <f t="shared" si="2"/>
        <v>0</v>
      </c>
      <c r="Q19" s="6">
        <f t="shared" si="2"/>
        <v>0</v>
      </c>
    </row>
    <row r="20" spans="1:17" s="10" customFormat="1" ht="13" x14ac:dyDescent="0.3">
      <c r="A20" s="4" t="s">
        <v>192</v>
      </c>
      <c r="B20" s="6"/>
      <c r="C20" s="25"/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</row>
    <row r="21" spans="1:17" s="10" customFormat="1" ht="13" x14ac:dyDescent="0.3">
      <c r="B21" s="6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ht="13" x14ac:dyDescent="0.3">
      <c r="A22" s="10" t="s">
        <v>183</v>
      </c>
    </row>
    <row r="23" spans="1:17" x14ac:dyDescent="0.25">
      <c r="A23" s="4" t="s">
        <v>207</v>
      </c>
      <c r="B23" s="65">
        <v>0</v>
      </c>
    </row>
    <row r="24" spans="1:17" x14ac:dyDescent="0.25">
      <c r="A24" s="4" t="s">
        <v>208</v>
      </c>
      <c r="B24" s="65">
        <v>0</v>
      </c>
    </row>
    <row r="25" spans="1:17" ht="13" x14ac:dyDescent="0.3">
      <c r="A25" s="10" t="s">
        <v>195</v>
      </c>
      <c r="C25" s="6">
        <f>B23*B24</f>
        <v>0</v>
      </c>
      <c r="D25" s="17">
        <f>C25*(1+D26)</f>
        <v>0</v>
      </c>
      <c r="E25" s="17">
        <f t="shared" ref="E25:Q25" si="3">D25*(1+E26)</f>
        <v>0</v>
      </c>
      <c r="F25" s="17">
        <f t="shared" si="3"/>
        <v>0</v>
      </c>
      <c r="G25" s="17">
        <f t="shared" si="3"/>
        <v>0</v>
      </c>
      <c r="H25" s="17">
        <f t="shared" si="3"/>
        <v>0</v>
      </c>
      <c r="I25" s="17">
        <f t="shared" si="3"/>
        <v>0</v>
      </c>
      <c r="J25" s="17">
        <f t="shared" si="3"/>
        <v>0</v>
      </c>
      <c r="K25" s="17">
        <f t="shared" si="3"/>
        <v>0</v>
      </c>
      <c r="L25" s="17">
        <f t="shared" si="3"/>
        <v>0</v>
      </c>
      <c r="M25" s="17">
        <f t="shared" si="3"/>
        <v>0</v>
      </c>
      <c r="N25" s="17">
        <f t="shared" si="3"/>
        <v>0</v>
      </c>
      <c r="O25" s="17">
        <f t="shared" si="3"/>
        <v>0</v>
      </c>
      <c r="P25" s="17">
        <f t="shared" si="3"/>
        <v>0</v>
      </c>
      <c r="Q25" s="17">
        <f t="shared" si="3"/>
        <v>0</v>
      </c>
    </row>
    <row r="26" spans="1:17" ht="13" x14ac:dyDescent="0.3">
      <c r="A26" s="4" t="s">
        <v>192</v>
      </c>
      <c r="B26" s="6"/>
      <c r="C26" s="25"/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7">
        <v>0</v>
      </c>
    </row>
    <row r="28" spans="1:17" ht="13" x14ac:dyDescent="0.3">
      <c r="A28" s="10" t="s">
        <v>185</v>
      </c>
    </row>
    <row r="29" spans="1:17" x14ac:dyDescent="0.25">
      <c r="A29" s="4" t="s">
        <v>201</v>
      </c>
      <c r="B29" s="65">
        <v>0</v>
      </c>
    </row>
    <row r="30" spans="1:17" x14ac:dyDescent="0.25">
      <c r="A30" s="4" t="s">
        <v>200</v>
      </c>
      <c r="B30" s="65">
        <v>0</v>
      </c>
    </row>
    <row r="31" spans="1:17" x14ac:dyDescent="0.25">
      <c r="A31" s="4" t="s">
        <v>209</v>
      </c>
      <c r="B31" s="67">
        <v>0</v>
      </c>
    </row>
    <row r="32" spans="1:17" ht="13" x14ac:dyDescent="0.3">
      <c r="A32" s="10" t="s">
        <v>199</v>
      </c>
      <c r="C32" s="6">
        <f>(('Total Capacity'!B6+'Total Capacity'!B17+'Total Capacity'!B28)*'Additional Revenues'!B29*'Additional Revenues'!B30*'Additional Revenues'!B31)</f>
        <v>0</v>
      </c>
      <c r="D32" s="17">
        <f t="shared" ref="D32:Q32" si="4">C32*(1+D33)</f>
        <v>0</v>
      </c>
      <c r="E32" s="17">
        <f t="shared" si="4"/>
        <v>0</v>
      </c>
      <c r="F32" s="17">
        <f t="shared" si="4"/>
        <v>0</v>
      </c>
      <c r="G32" s="17">
        <f t="shared" si="4"/>
        <v>0</v>
      </c>
      <c r="H32" s="17">
        <f t="shared" si="4"/>
        <v>0</v>
      </c>
      <c r="I32" s="17">
        <f t="shared" si="4"/>
        <v>0</v>
      </c>
      <c r="J32" s="17">
        <f t="shared" si="4"/>
        <v>0</v>
      </c>
      <c r="K32" s="17">
        <f t="shared" si="4"/>
        <v>0</v>
      </c>
      <c r="L32" s="17">
        <f t="shared" si="4"/>
        <v>0</v>
      </c>
      <c r="M32" s="17">
        <f t="shared" si="4"/>
        <v>0</v>
      </c>
      <c r="N32" s="17">
        <f t="shared" si="4"/>
        <v>0</v>
      </c>
      <c r="O32" s="17">
        <f t="shared" si="4"/>
        <v>0</v>
      </c>
      <c r="P32" s="17">
        <f t="shared" si="4"/>
        <v>0</v>
      </c>
      <c r="Q32" s="17">
        <f t="shared" si="4"/>
        <v>0</v>
      </c>
    </row>
    <row r="33" spans="1:17" x14ac:dyDescent="0.25">
      <c r="A33" s="4" t="s">
        <v>192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</row>
    <row r="34" spans="1:17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</sheetData>
  <pageMargins left="0.7" right="0.7" top="0.75" bottom="0.75" header="0.3" footer="0.3"/>
  <pageSetup paperSize="9" scale="3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17170-7D01-4413-BB81-0E05065FF6EE}">
  <dimension ref="A1:B12"/>
  <sheetViews>
    <sheetView view="pageBreakPreview" topLeftCell="A2" zoomScale="78" zoomScaleNormal="100" workbookViewId="0">
      <selection activeCell="I12" sqref="I12"/>
    </sheetView>
  </sheetViews>
  <sheetFormatPr defaultColWidth="8.81640625" defaultRowHeight="12.5" x14ac:dyDescent="0.25"/>
  <cols>
    <col min="1" max="1" width="57.1796875" style="4" bestFit="1" customWidth="1"/>
    <col min="2" max="2" width="10.1796875" style="33" bestFit="1" customWidth="1"/>
    <col min="3" max="16384" width="8.81640625" style="4"/>
  </cols>
  <sheetData>
    <row r="1" spans="1:2" s="12" customFormat="1" x14ac:dyDescent="0.25">
      <c r="A1" s="12" t="s">
        <v>143</v>
      </c>
    </row>
    <row r="2" spans="1:2" s="12" customFormat="1" x14ac:dyDescent="0.25">
      <c r="A2" s="12" t="s">
        <v>136</v>
      </c>
    </row>
    <row r="3" spans="1:2" s="1" customFormat="1" x14ac:dyDescent="0.25">
      <c r="A3" s="1" t="s">
        <v>16</v>
      </c>
      <c r="B3" s="36"/>
    </row>
    <row r="5" spans="1:2" ht="13" x14ac:dyDescent="0.3">
      <c r="A5" s="10" t="s">
        <v>2</v>
      </c>
    </row>
    <row r="6" spans="1:2" x14ac:dyDescent="0.25">
      <c r="A6" s="4" t="s">
        <v>18</v>
      </c>
      <c r="B6" s="53">
        <v>20</v>
      </c>
    </row>
    <row r="7" spans="1:2" x14ac:dyDescent="0.25">
      <c r="A7" s="4" t="s">
        <v>19</v>
      </c>
      <c r="B7" s="33">
        <v>7</v>
      </c>
    </row>
    <row r="8" spans="1:2" x14ac:dyDescent="0.25">
      <c r="A8" s="4" t="s">
        <v>20</v>
      </c>
      <c r="B8" s="33">
        <f>B6*B7</f>
        <v>140</v>
      </c>
    </row>
    <row r="9" spans="1:2" x14ac:dyDescent="0.25">
      <c r="A9" s="4" t="s">
        <v>21</v>
      </c>
      <c r="B9" s="33">
        <f>12</f>
        <v>12</v>
      </c>
    </row>
    <row r="10" spans="1:2" x14ac:dyDescent="0.25">
      <c r="A10" s="4" t="s">
        <v>22</v>
      </c>
      <c r="B10" s="33">
        <f>B8*B9</f>
        <v>1680</v>
      </c>
    </row>
    <row r="11" spans="1:2" x14ac:dyDescent="0.25">
      <c r="A11" s="4" t="s">
        <v>23</v>
      </c>
      <c r="B11" s="37">
        <v>1</v>
      </c>
    </row>
    <row r="12" spans="1:2" x14ac:dyDescent="0.25">
      <c r="A12" s="4" t="s">
        <v>24</v>
      </c>
      <c r="B12" s="50">
        <f>B10*B11</f>
        <v>1680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E5352-5F55-4B72-815D-AEDC4D595A73}">
  <dimension ref="A1:B13"/>
  <sheetViews>
    <sheetView view="pageBreakPreview" zoomScale="60" zoomScaleNormal="100" workbookViewId="0">
      <selection activeCell="B6" sqref="B6"/>
    </sheetView>
  </sheetViews>
  <sheetFormatPr defaultColWidth="8.81640625" defaultRowHeight="12.5" x14ac:dyDescent="0.25"/>
  <cols>
    <col min="1" max="1" width="57.1796875" style="4" bestFit="1" customWidth="1"/>
    <col min="2" max="2" width="10.1796875" style="9" bestFit="1" customWidth="1"/>
    <col min="3" max="16384" width="8.81640625" style="4"/>
  </cols>
  <sheetData>
    <row r="1" spans="1:2" s="12" customFormat="1" x14ac:dyDescent="0.25">
      <c r="A1" s="12" t="s">
        <v>143</v>
      </c>
    </row>
    <row r="2" spans="1:2" s="12" customFormat="1" x14ac:dyDescent="0.25">
      <c r="A2" s="12" t="s">
        <v>136</v>
      </c>
    </row>
    <row r="3" spans="1:2" s="1" customFormat="1" x14ac:dyDescent="0.25">
      <c r="A3" s="1" t="s">
        <v>14</v>
      </c>
      <c r="B3" s="34"/>
    </row>
    <row r="5" spans="1:2" ht="13" x14ac:dyDescent="0.3">
      <c r="A5" s="10" t="s">
        <v>17</v>
      </c>
    </row>
    <row r="6" spans="1:2" x14ac:dyDescent="0.25">
      <c r="A6" s="4" t="s">
        <v>5</v>
      </c>
      <c r="B6" s="49">
        <v>54000</v>
      </c>
    </row>
    <row r="7" spans="1:2" x14ac:dyDescent="0.25">
      <c r="A7" s="4" t="s">
        <v>6</v>
      </c>
      <c r="B7" s="56">
        <v>0.4</v>
      </c>
    </row>
    <row r="8" spans="1:2" x14ac:dyDescent="0.25">
      <c r="A8" s="4" t="s">
        <v>7</v>
      </c>
      <c r="B8" s="56">
        <v>0.5</v>
      </c>
    </row>
    <row r="9" spans="1:2" x14ac:dyDescent="0.25">
      <c r="A9" s="4" t="s">
        <v>9</v>
      </c>
      <c r="B9" s="49">
        <f>B6*B8</f>
        <v>27000</v>
      </c>
    </row>
    <row r="10" spans="1:2" x14ac:dyDescent="0.25">
      <c r="A10" s="4" t="s">
        <v>10</v>
      </c>
      <c r="B10" s="9">
        <v>1</v>
      </c>
    </row>
    <row r="11" spans="1:2" x14ac:dyDescent="0.25">
      <c r="A11" s="4" t="s">
        <v>11</v>
      </c>
      <c r="B11" s="9">
        <f>B9*B10</f>
        <v>27000</v>
      </c>
    </row>
    <row r="12" spans="1:2" x14ac:dyDescent="0.25">
      <c r="A12" s="4" t="s">
        <v>12</v>
      </c>
      <c r="B12" s="9">
        <v>100</v>
      </c>
    </row>
    <row r="13" spans="1:2" x14ac:dyDescent="0.25">
      <c r="A13" s="4" t="s">
        <v>13</v>
      </c>
      <c r="B13" s="9">
        <f>B11/B12</f>
        <v>270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E6C1A-54F8-4103-9B5B-53D8AE1B3E23}">
  <dimension ref="A1:B22"/>
  <sheetViews>
    <sheetView view="pageBreakPreview" zoomScale="60" zoomScaleNormal="100" workbookViewId="0">
      <selection activeCell="B7" sqref="B7"/>
    </sheetView>
  </sheetViews>
  <sheetFormatPr defaultColWidth="8.81640625" defaultRowHeight="12.5" x14ac:dyDescent="0.25"/>
  <cols>
    <col min="1" max="1" width="57.1796875" style="4" bestFit="1" customWidth="1"/>
    <col min="2" max="2" width="10.1796875" style="9" bestFit="1" customWidth="1"/>
    <col min="3" max="16384" width="8.81640625" style="4"/>
  </cols>
  <sheetData>
    <row r="1" spans="1:2" s="12" customFormat="1" x14ac:dyDescent="0.25">
      <c r="A1" s="12" t="s">
        <v>143</v>
      </c>
    </row>
    <row r="2" spans="1:2" s="12" customFormat="1" x14ac:dyDescent="0.25">
      <c r="A2" s="12" t="s">
        <v>136</v>
      </c>
    </row>
    <row r="3" spans="1:2" s="1" customFormat="1" x14ac:dyDescent="0.25">
      <c r="A3" s="1" t="s">
        <v>14</v>
      </c>
      <c r="B3" s="34"/>
    </row>
    <row r="5" spans="1:2" ht="13" x14ac:dyDescent="0.3">
      <c r="A5" s="10" t="s">
        <v>187</v>
      </c>
    </row>
    <row r="6" spans="1:2" x14ac:dyDescent="0.25">
      <c r="A6" s="4" t="s">
        <v>5</v>
      </c>
      <c r="B6" s="9">
        <v>54000</v>
      </c>
    </row>
    <row r="7" spans="1:2" x14ac:dyDescent="0.25">
      <c r="A7" s="4" t="s">
        <v>6</v>
      </c>
      <c r="B7" s="56">
        <f>1-B8</f>
        <v>0.7</v>
      </c>
    </row>
    <row r="8" spans="1:2" x14ac:dyDescent="0.25">
      <c r="A8" s="4" t="s">
        <v>7</v>
      </c>
      <c r="B8" s="56">
        <v>0.3</v>
      </c>
    </row>
    <row r="9" spans="1:2" x14ac:dyDescent="0.25">
      <c r="A9" s="4" t="s">
        <v>52</v>
      </c>
      <c r="B9" s="49">
        <f>B6*B8</f>
        <v>16200</v>
      </c>
    </row>
    <row r="10" spans="1:2" x14ac:dyDescent="0.25">
      <c r="A10" s="4" t="s">
        <v>10</v>
      </c>
      <c r="B10" s="49">
        <v>1</v>
      </c>
    </row>
    <row r="11" spans="1:2" x14ac:dyDescent="0.25">
      <c r="A11" s="4" t="s">
        <v>53</v>
      </c>
      <c r="B11" s="49">
        <f>B9*B10</f>
        <v>16200</v>
      </c>
    </row>
    <row r="12" spans="1:2" x14ac:dyDescent="0.25">
      <c r="A12" s="4" t="s">
        <v>54</v>
      </c>
      <c r="B12" s="49">
        <v>180</v>
      </c>
    </row>
    <row r="13" spans="1:2" x14ac:dyDescent="0.25">
      <c r="A13" s="4" t="s">
        <v>190</v>
      </c>
      <c r="B13" s="49">
        <f>B11/B12</f>
        <v>90</v>
      </c>
    </row>
    <row r="15" spans="1:2" ht="13" x14ac:dyDescent="0.3">
      <c r="A15" s="10" t="s">
        <v>186</v>
      </c>
    </row>
    <row r="16" spans="1:2" x14ac:dyDescent="0.25">
      <c r="A16" s="4" t="s">
        <v>5</v>
      </c>
      <c r="B16" s="9">
        <v>54000</v>
      </c>
    </row>
    <row r="17" spans="1:2" x14ac:dyDescent="0.25">
      <c r="A17" s="4" t="s">
        <v>6</v>
      </c>
      <c r="B17" s="56">
        <v>0.2</v>
      </c>
    </row>
    <row r="18" spans="1:2" x14ac:dyDescent="0.25">
      <c r="A18" s="4" t="s">
        <v>7</v>
      </c>
      <c r="B18" s="56">
        <v>0.75</v>
      </c>
    </row>
    <row r="19" spans="1:2" x14ac:dyDescent="0.25">
      <c r="A19" s="4" t="s">
        <v>52</v>
      </c>
      <c r="B19" s="49">
        <f>B16*B18</f>
        <v>40500</v>
      </c>
    </row>
    <row r="20" spans="1:2" x14ac:dyDescent="0.25">
      <c r="A20" s="4" t="s">
        <v>10</v>
      </c>
      <c r="B20" s="49">
        <v>1</v>
      </c>
    </row>
    <row r="21" spans="1:2" x14ac:dyDescent="0.25">
      <c r="A21" s="4" t="s">
        <v>53</v>
      </c>
      <c r="B21" s="49">
        <f>B19*B20</f>
        <v>40500</v>
      </c>
    </row>
    <row r="22" spans="1:2" x14ac:dyDescent="0.25">
      <c r="A22" s="4" t="s">
        <v>54</v>
      </c>
      <c r="B22" s="49">
        <v>180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3D69D-FA32-4F81-A0AA-09A1764BEFEF}">
  <dimension ref="A1:H27"/>
  <sheetViews>
    <sheetView workbookViewId="0">
      <selection activeCell="F10" sqref="F10"/>
    </sheetView>
  </sheetViews>
  <sheetFormatPr defaultRowHeight="14.5" x14ac:dyDescent="0.35"/>
  <cols>
    <col min="1" max="8" width="8.7265625" style="77"/>
  </cols>
  <sheetData>
    <row r="1" spans="1:8" s="75" customFormat="1" x14ac:dyDescent="0.35">
      <c r="A1" s="80" t="s">
        <v>231</v>
      </c>
      <c r="B1" s="80"/>
      <c r="C1" s="80"/>
      <c r="D1" s="80"/>
      <c r="E1" s="80"/>
      <c r="F1" s="80"/>
      <c r="G1" s="80"/>
      <c r="H1" s="80"/>
    </row>
    <row r="3" spans="1:8" ht="73" customHeight="1" x14ac:dyDescent="0.35">
      <c r="A3" s="74" t="s">
        <v>225</v>
      </c>
      <c r="B3" s="74"/>
      <c r="C3" s="74"/>
      <c r="D3" s="74"/>
      <c r="E3" s="74"/>
      <c r="F3" s="74"/>
      <c r="G3" s="74"/>
      <c r="H3" s="74"/>
    </row>
    <row r="5" spans="1:8" x14ac:dyDescent="0.35">
      <c r="A5" s="76" t="s">
        <v>215</v>
      </c>
    </row>
    <row r="7" spans="1:8" x14ac:dyDescent="0.35">
      <c r="A7" s="77" t="s">
        <v>85</v>
      </c>
      <c r="E7" s="77" t="s">
        <v>216</v>
      </c>
      <c r="F7" s="81">
        <f>'Project Cost'!B25+F10</f>
        <v>0</v>
      </c>
    </row>
    <row r="8" spans="1:8" x14ac:dyDescent="0.35">
      <c r="A8" s="77" t="s">
        <v>217</v>
      </c>
      <c r="E8" s="77" t="s">
        <v>216</v>
      </c>
      <c r="F8" s="81">
        <f>'Project Cost'!B6+'Project Cost'!B10+'Project Cost'!B14+'Project Cost'!B17</f>
        <v>0</v>
      </c>
    </row>
    <row r="9" spans="1:8" x14ac:dyDescent="0.35">
      <c r="A9" s="77" t="s">
        <v>218</v>
      </c>
      <c r="E9" s="77" t="s">
        <v>216</v>
      </c>
      <c r="F9" s="81">
        <f>'Project Cost'!B23</f>
        <v>0</v>
      </c>
    </row>
    <row r="10" spans="1:8" x14ac:dyDescent="0.35">
      <c r="A10" s="77" t="s">
        <v>219</v>
      </c>
      <c r="E10" s="77" t="s">
        <v>216</v>
      </c>
      <c r="F10" s="82">
        <v>0</v>
      </c>
    </row>
    <row r="11" spans="1:8" x14ac:dyDescent="0.35">
      <c r="F11" s="81"/>
    </row>
    <row r="12" spans="1:8" ht="43.5" customHeight="1" x14ac:dyDescent="0.35">
      <c r="A12" s="79" t="s">
        <v>220</v>
      </c>
      <c r="B12" s="79"/>
      <c r="C12" s="79"/>
      <c r="D12" s="79"/>
      <c r="E12" s="79"/>
      <c r="F12" s="79"/>
      <c r="G12" s="79"/>
      <c r="H12" s="79"/>
    </row>
    <row r="13" spans="1:8" x14ac:dyDescent="0.35">
      <c r="A13" s="78"/>
    </row>
    <row r="14" spans="1:8" x14ac:dyDescent="0.35">
      <c r="A14" s="76" t="s">
        <v>221</v>
      </c>
    </row>
    <row r="15" spans="1:8" x14ac:dyDescent="0.35">
      <c r="A15" s="77" t="s">
        <v>222</v>
      </c>
      <c r="F15" s="77" t="s">
        <v>223</v>
      </c>
    </row>
    <row r="16" spans="1:8" x14ac:dyDescent="0.35">
      <c r="A16" s="77" t="s">
        <v>224</v>
      </c>
      <c r="F16" s="77" t="s">
        <v>25</v>
      </c>
    </row>
    <row r="21" spans="1:6" ht="15" x14ac:dyDescent="0.35">
      <c r="A21" s="83" t="s">
        <v>226</v>
      </c>
      <c r="F21" s="77" t="s">
        <v>230</v>
      </c>
    </row>
    <row r="22" spans="1:6" ht="15" x14ac:dyDescent="0.35">
      <c r="A22" s="84"/>
    </row>
    <row r="23" spans="1:6" ht="15" x14ac:dyDescent="0.35">
      <c r="A23" s="83" t="s">
        <v>227</v>
      </c>
      <c r="F23" s="77" t="s">
        <v>230</v>
      </c>
    </row>
    <row r="24" spans="1:6" ht="15" x14ac:dyDescent="0.35">
      <c r="A24" s="84"/>
    </row>
    <row r="25" spans="1:6" ht="15" x14ac:dyDescent="0.35">
      <c r="A25" s="83" t="s">
        <v>228</v>
      </c>
      <c r="F25" s="77" t="s">
        <v>230</v>
      </c>
    </row>
    <row r="26" spans="1:6" ht="15" x14ac:dyDescent="0.35">
      <c r="A26" s="84"/>
    </row>
    <row r="27" spans="1:6" ht="15" x14ac:dyDescent="0.35">
      <c r="A27" s="83" t="s">
        <v>229</v>
      </c>
      <c r="F27" s="77" t="s">
        <v>230</v>
      </c>
    </row>
  </sheetData>
  <mergeCells count="3">
    <mergeCell ref="A3:H3"/>
    <mergeCell ref="A1:H1"/>
    <mergeCell ref="A12:H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7089B-CDCF-42BE-B9AA-CF98403E8F65}">
  <dimension ref="A1:R28"/>
  <sheetViews>
    <sheetView view="pageBreakPreview" zoomScale="60" zoomScaleNormal="100" workbookViewId="0">
      <selection activeCell="E9" sqref="E9"/>
    </sheetView>
  </sheetViews>
  <sheetFormatPr defaultColWidth="8.81640625" defaultRowHeight="12.5" x14ac:dyDescent="0.25"/>
  <cols>
    <col min="1" max="1" width="37" style="4" bestFit="1" customWidth="1"/>
    <col min="2" max="2" width="37" style="4" hidden="1" customWidth="1"/>
    <col min="3" max="3" width="12.1796875" style="4" bestFit="1" customWidth="1"/>
    <col min="4" max="4" width="11.54296875" style="4" bestFit="1" customWidth="1"/>
    <col min="5" max="5" width="11.81640625" style="4" bestFit="1" customWidth="1"/>
    <col min="6" max="6" width="12.1796875" style="4" bestFit="1" customWidth="1"/>
    <col min="7" max="7" width="12.54296875" style="4" bestFit="1" customWidth="1"/>
    <col min="8" max="8" width="12.81640625" style="4" bestFit="1" customWidth="1"/>
    <col min="9" max="9" width="12.54296875" style="4" bestFit="1" customWidth="1"/>
    <col min="10" max="10" width="12.81640625" style="4" bestFit="1" customWidth="1"/>
    <col min="11" max="11" width="13" style="4" bestFit="1" customWidth="1"/>
    <col min="12" max="14" width="14.81640625" style="4" bestFit="1" customWidth="1"/>
    <col min="15" max="15" width="14.1796875" style="4" bestFit="1" customWidth="1"/>
    <col min="16" max="17" width="14.81640625" style="4" bestFit="1" customWidth="1"/>
    <col min="18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122</v>
      </c>
    </row>
    <row r="5" spans="1:17" ht="13" x14ac:dyDescent="0.3">
      <c r="A5" s="13" t="s">
        <v>58</v>
      </c>
      <c r="B5" s="2"/>
      <c r="C5" s="3">
        <v>1</v>
      </c>
      <c r="D5" s="3">
        <f>C5+1</f>
        <v>2</v>
      </c>
      <c r="E5" s="3">
        <f t="shared" ref="E5:Q6" si="0">D5+1</f>
        <v>3</v>
      </c>
      <c r="F5" s="3">
        <f t="shared" si="0"/>
        <v>4</v>
      </c>
      <c r="G5" s="3">
        <f t="shared" si="0"/>
        <v>5</v>
      </c>
      <c r="H5" s="3">
        <f t="shared" si="0"/>
        <v>6</v>
      </c>
      <c r="I5" s="3">
        <f t="shared" si="0"/>
        <v>7</v>
      </c>
      <c r="J5" s="3">
        <f t="shared" si="0"/>
        <v>8</v>
      </c>
      <c r="K5" s="3">
        <f t="shared" si="0"/>
        <v>9</v>
      </c>
      <c r="L5" s="3">
        <f t="shared" si="0"/>
        <v>10</v>
      </c>
      <c r="M5" s="3">
        <f t="shared" si="0"/>
        <v>11</v>
      </c>
      <c r="N5" s="3">
        <f t="shared" si="0"/>
        <v>12</v>
      </c>
      <c r="O5" s="3">
        <f t="shared" si="0"/>
        <v>13</v>
      </c>
      <c r="P5" s="3">
        <f t="shared" si="0"/>
        <v>14</v>
      </c>
      <c r="Q5" s="3">
        <f t="shared" si="0"/>
        <v>15</v>
      </c>
    </row>
    <row r="6" spans="1:17" ht="13" x14ac:dyDescent="0.3">
      <c r="C6" s="3">
        <v>2025</v>
      </c>
      <c r="D6" s="3">
        <f>C6+1</f>
        <v>2026</v>
      </c>
      <c r="E6" s="3">
        <f t="shared" si="0"/>
        <v>2027</v>
      </c>
      <c r="F6" s="3">
        <f t="shared" si="0"/>
        <v>2028</v>
      </c>
      <c r="G6" s="3">
        <f t="shared" si="0"/>
        <v>2029</v>
      </c>
      <c r="H6" s="3">
        <f t="shared" si="0"/>
        <v>2030</v>
      </c>
      <c r="I6" s="3">
        <f t="shared" si="0"/>
        <v>2031</v>
      </c>
      <c r="J6" s="3">
        <f t="shared" si="0"/>
        <v>2032</v>
      </c>
      <c r="K6" s="3">
        <f t="shared" si="0"/>
        <v>2033</v>
      </c>
      <c r="L6" s="3">
        <f t="shared" si="0"/>
        <v>2034</v>
      </c>
      <c r="M6" s="3">
        <f t="shared" si="0"/>
        <v>2035</v>
      </c>
      <c r="N6" s="3">
        <f t="shared" si="0"/>
        <v>2036</v>
      </c>
      <c r="O6" s="3">
        <f t="shared" si="0"/>
        <v>2037</v>
      </c>
      <c r="P6" s="3">
        <f t="shared" si="0"/>
        <v>2038</v>
      </c>
      <c r="Q6" s="3">
        <f t="shared" si="0"/>
        <v>2039</v>
      </c>
    </row>
    <row r="8" spans="1:17" ht="13" x14ac:dyDescent="0.3">
      <c r="A8" s="5" t="s">
        <v>123</v>
      </c>
      <c r="B8" s="5"/>
      <c r="C8" s="6">
        <f>'P&amp;L'!B30</f>
        <v>0</v>
      </c>
      <c r="D8" s="6">
        <f>'P&amp;L'!C30</f>
        <v>0</v>
      </c>
      <c r="E8" s="6">
        <f>'P&amp;L'!D30</f>
        <v>0</v>
      </c>
      <c r="F8" s="6">
        <f>'P&amp;L'!E30</f>
        <v>0</v>
      </c>
      <c r="G8" s="6">
        <f>'P&amp;L'!F30</f>
        <v>0</v>
      </c>
      <c r="H8" s="6">
        <f>'P&amp;L'!G30</f>
        <v>0</v>
      </c>
      <c r="I8" s="6">
        <f>'P&amp;L'!H30</f>
        <v>0</v>
      </c>
      <c r="J8" s="6">
        <f>'P&amp;L'!I30</f>
        <v>0</v>
      </c>
      <c r="K8" s="6">
        <f>'P&amp;L'!J30</f>
        <v>0</v>
      </c>
      <c r="L8" s="6">
        <f>'P&amp;L'!K30</f>
        <v>0</v>
      </c>
      <c r="M8" s="6">
        <f>'P&amp;L'!L30</f>
        <v>0</v>
      </c>
      <c r="N8" s="6">
        <f>'P&amp;L'!M30</f>
        <v>0</v>
      </c>
      <c r="O8" s="6">
        <f>'P&amp;L'!N30</f>
        <v>0</v>
      </c>
      <c r="P8" s="6">
        <f>'P&amp;L'!O30</f>
        <v>0</v>
      </c>
      <c r="Q8" s="6">
        <f>'P&amp;L'!P30</f>
        <v>0</v>
      </c>
    </row>
    <row r="9" spans="1:17" ht="13" x14ac:dyDescent="0.3">
      <c r="A9" s="5" t="s">
        <v>134</v>
      </c>
      <c r="B9" s="5"/>
      <c r="C9" s="6">
        <f>'P&amp;L'!B17</f>
        <v>0</v>
      </c>
      <c r="D9" s="6">
        <f>'P&amp;L'!C17</f>
        <v>0</v>
      </c>
      <c r="E9" s="6">
        <f>'P&amp;L'!D17</f>
        <v>0</v>
      </c>
      <c r="F9" s="6">
        <f>'P&amp;L'!E17</f>
        <v>0</v>
      </c>
      <c r="G9" s="6">
        <f>'P&amp;L'!F17</f>
        <v>0</v>
      </c>
      <c r="H9" s="6">
        <f>'P&amp;L'!G17</f>
        <v>0</v>
      </c>
      <c r="I9" s="6">
        <f>'P&amp;L'!H17</f>
        <v>0</v>
      </c>
      <c r="J9" s="6">
        <f>'P&amp;L'!I17</f>
        <v>0</v>
      </c>
      <c r="K9" s="6">
        <f>'P&amp;L'!J17</f>
        <v>0</v>
      </c>
      <c r="L9" s="6">
        <f>'P&amp;L'!K17</f>
        <v>0</v>
      </c>
      <c r="M9" s="6">
        <f>'P&amp;L'!L17</f>
        <v>0</v>
      </c>
      <c r="N9" s="6">
        <f>'P&amp;L'!M17</f>
        <v>0</v>
      </c>
      <c r="O9" s="6">
        <f>'P&amp;L'!N17</f>
        <v>0</v>
      </c>
      <c r="P9" s="6">
        <f>'P&amp;L'!O17</f>
        <v>0</v>
      </c>
      <c r="Q9" s="6">
        <f>'P&amp;L'!P17</f>
        <v>0</v>
      </c>
    </row>
    <row r="10" spans="1:17" ht="13" x14ac:dyDescent="0.3">
      <c r="A10" s="5" t="s">
        <v>124</v>
      </c>
      <c r="B10" s="5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13" x14ac:dyDescent="0.3">
      <c r="C11" s="8">
        <f t="shared" ref="C11:Q11" si="1">SUM(C8:C10)</f>
        <v>0</v>
      </c>
      <c r="D11" s="8">
        <f t="shared" si="1"/>
        <v>0</v>
      </c>
      <c r="E11" s="8">
        <f t="shared" si="1"/>
        <v>0</v>
      </c>
      <c r="F11" s="8">
        <f t="shared" si="1"/>
        <v>0</v>
      </c>
      <c r="G11" s="8">
        <f t="shared" si="1"/>
        <v>0</v>
      </c>
      <c r="H11" s="8">
        <f t="shared" si="1"/>
        <v>0</v>
      </c>
      <c r="I11" s="8">
        <f t="shared" si="1"/>
        <v>0</v>
      </c>
      <c r="J11" s="8">
        <f t="shared" si="1"/>
        <v>0</v>
      </c>
      <c r="K11" s="8">
        <f t="shared" si="1"/>
        <v>0</v>
      </c>
      <c r="L11" s="8">
        <f t="shared" si="1"/>
        <v>0</v>
      </c>
      <c r="M11" s="8">
        <f t="shared" si="1"/>
        <v>0</v>
      </c>
      <c r="N11" s="8">
        <f t="shared" si="1"/>
        <v>0</v>
      </c>
      <c r="O11" s="8">
        <f t="shared" si="1"/>
        <v>0</v>
      </c>
      <c r="P11" s="8">
        <f t="shared" si="1"/>
        <v>0</v>
      </c>
      <c r="Q11" s="8">
        <f t="shared" si="1"/>
        <v>0</v>
      </c>
    </row>
    <row r="12" spans="1:17" x14ac:dyDescent="0.25"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ht="13" x14ac:dyDescent="0.3">
      <c r="A13" s="10" t="s">
        <v>125</v>
      </c>
      <c r="B13" s="10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x14ac:dyDescent="0.25">
      <c r="A14" s="4" t="s">
        <v>126</v>
      </c>
      <c r="C14" s="9">
        <f>0-BS!B11+BS!B22-0</f>
        <v>0</v>
      </c>
      <c r="D14" s="9">
        <f>BS!B11-BS!C11+BS!C22-BS!B22</f>
        <v>0</v>
      </c>
      <c r="E14" s="9">
        <f>BS!C11-BS!D11+BS!D22-BS!C22</f>
        <v>0</v>
      </c>
      <c r="F14" s="9">
        <f>BS!D11-BS!E11+BS!E22-BS!D22</f>
        <v>0</v>
      </c>
      <c r="G14" s="9">
        <f>BS!E11-BS!F11+BS!F22-BS!E22</f>
        <v>0</v>
      </c>
      <c r="H14" s="9">
        <f>BS!F11-BS!G11+BS!G22-BS!F22</f>
        <v>0</v>
      </c>
      <c r="I14" s="9">
        <f>BS!G11-BS!H11+BS!H22-BS!G22</f>
        <v>0</v>
      </c>
      <c r="J14" s="9">
        <f>BS!H11-BS!I11+BS!I22-BS!H22</f>
        <v>0</v>
      </c>
      <c r="K14" s="9">
        <f>BS!I11-BS!J11+BS!J22-BS!I22</f>
        <v>0</v>
      </c>
      <c r="L14" s="9">
        <f>BS!J11-BS!K11+BS!K22-BS!J22</f>
        <v>0</v>
      </c>
      <c r="M14" s="9">
        <f>BS!K11-BS!L11+BS!L22-BS!K22</f>
        <v>0</v>
      </c>
      <c r="N14" s="9">
        <f>BS!L11-BS!M11+BS!M22-BS!L22</f>
        <v>0</v>
      </c>
      <c r="O14" s="9">
        <f>BS!M11-BS!N11+BS!N22-BS!M22</f>
        <v>0</v>
      </c>
      <c r="P14" s="9">
        <f>BS!N11-BS!O11+BS!O22-BS!N22</f>
        <v>0</v>
      </c>
      <c r="Q14" s="9">
        <f>BS!O11-BS!P11+BS!P22-BS!O22</f>
        <v>0</v>
      </c>
    </row>
    <row r="15" spans="1:17" x14ac:dyDescent="0.25">
      <c r="A15" s="4" t="s">
        <v>159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8" ht="13" x14ac:dyDescent="0.3">
      <c r="A17" s="10" t="s">
        <v>127</v>
      </c>
      <c r="C17" s="49"/>
      <c r="D17" s="49"/>
      <c r="E17" s="49"/>
      <c r="F17" s="49"/>
      <c r="G17" s="49"/>
      <c r="H17" s="49"/>
      <c r="I17" s="9"/>
      <c r="J17" s="9"/>
      <c r="K17" s="9"/>
      <c r="L17" s="9"/>
      <c r="M17" s="9"/>
      <c r="N17" s="9"/>
      <c r="O17" s="9"/>
      <c r="P17" s="9"/>
      <c r="Q17" s="9"/>
    </row>
    <row r="18" spans="1:18" ht="13" x14ac:dyDescent="0.3">
      <c r="B18" s="1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8" x14ac:dyDescent="0.25">
      <c r="A19" s="4" t="s">
        <v>128</v>
      </c>
      <c r="C19" s="9">
        <f>('Capital Structure'!B7+'Capital Structure'!B6)/1000</f>
        <v>0</v>
      </c>
      <c r="D19" s="9">
        <f>'[1]Inv. Sch'!C24/1000</f>
        <v>0</v>
      </c>
      <c r="E19" s="9">
        <f>'[1]Inv. Sch'!D24/1000</f>
        <v>0</v>
      </c>
      <c r="F19" s="9">
        <f>'[1]Inv. Sch'!E24/1000</f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/>
    </row>
    <row r="20" spans="1:18" x14ac:dyDescent="0.25">
      <c r="A20" s="4" t="s">
        <v>129</v>
      </c>
      <c r="C20" s="9">
        <f>-BS!B15</f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</row>
    <row r="21" spans="1:18" x14ac:dyDescent="0.25">
      <c r="A21" s="4" t="s">
        <v>130</v>
      </c>
      <c r="C21" s="9">
        <f>'Debt Schedule'!C12/1000</f>
        <v>0</v>
      </c>
      <c r="D21" s="9">
        <f>'Debt Schedule'!D10/1000</f>
        <v>0</v>
      </c>
      <c r="E21" s="9">
        <f>'Debt Schedule'!E10/1000</f>
        <v>0</v>
      </c>
      <c r="F21" s="9">
        <f>'Debt Schedule'!F10/1000</f>
        <v>0</v>
      </c>
      <c r="G21" s="9">
        <f>'Debt Schedule'!G10/1000</f>
        <v>0</v>
      </c>
      <c r="H21" s="9">
        <f>'Debt Schedule'!H10/1000</f>
        <v>0</v>
      </c>
      <c r="I21" s="9">
        <f>'Debt Schedule'!I10/1000</f>
        <v>0</v>
      </c>
      <c r="J21" s="9">
        <f>'Debt Schedule'!J10/1000</f>
        <v>0</v>
      </c>
      <c r="K21" s="9">
        <f>'Debt Schedule'!K10/1000</f>
        <v>0</v>
      </c>
      <c r="L21" s="9">
        <f>'Debt Schedule'!L10/1000</f>
        <v>0</v>
      </c>
      <c r="M21" s="9">
        <f>'Debt Schedule'!M10/1000</f>
        <v>0</v>
      </c>
      <c r="N21" s="9">
        <f>'Debt Schedule'!N10/1000</f>
        <v>0</v>
      </c>
      <c r="O21" s="9">
        <f>'Debt Schedule'!O10/1000</f>
        <v>0</v>
      </c>
      <c r="P21" s="9">
        <f>'Debt Schedule'!P10/1000</f>
        <v>0</v>
      </c>
      <c r="Q21" s="9">
        <f>'Debt Schedule'!Q10/1000</f>
        <v>0</v>
      </c>
    </row>
    <row r="22" spans="1:18" x14ac:dyDescent="0.25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8" ht="13" x14ac:dyDescent="0.3">
      <c r="A23" s="10" t="s">
        <v>131</v>
      </c>
      <c r="B23" s="10"/>
      <c r="C23" s="8">
        <f>C21+C20+C19+C14+C11+C17+C15</f>
        <v>0</v>
      </c>
      <c r="D23" s="8">
        <f t="shared" ref="D23:Q23" si="2">D21+D20+D19+D14+D11+D17+D15</f>
        <v>0</v>
      </c>
      <c r="E23" s="8">
        <f t="shared" si="2"/>
        <v>0</v>
      </c>
      <c r="F23" s="8">
        <f t="shared" si="2"/>
        <v>0</v>
      </c>
      <c r="G23" s="8">
        <f t="shared" si="2"/>
        <v>0</v>
      </c>
      <c r="H23" s="8">
        <f t="shared" si="2"/>
        <v>0</v>
      </c>
      <c r="I23" s="8">
        <f t="shared" si="2"/>
        <v>0</v>
      </c>
      <c r="J23" s="8">
        <f t="shared" si="2"/>
        <v>0</v>
      </c>
      <c r="K23" s="8">
        <f t="shared" si="2"/>
        <v>0</v>
      </c>
      <c r="L23" s="8">
        <f t="shared" si="2"/>
        <v>0</v>
      </c>
      <c r="M23" s="8">
        <f t="shared" si="2"/>
        <v>0</v>
      </c>
      <c r="N23" s="8">
        <f t="shared" si="2"/>
        <v>0</v>
      </c>
      <c r="O23" s="8">
        <f t="shared" si="2"/>
        <v>0</v>
      </c>
      <c r="P23" s="8">
        <f t="shared" si="2"/>
        <v>0</v>
      </c>
      <c r="Q23" s="8">
        <f t="shared" si="2"/>
        <v>0</v>
      </c>
    </row>
    <row r="24" spans="1:18" ht="13" x14ac:dyDescent="0.3">
      <c r="A24" s="10" t="s">
        <v>132</v>
      </c>
      <c r="B24" s="10"/>
      <c r="C24" s="7">
        <v>0</v>
      </c>
      <c r="D24" s="7">
        <f>C25</f>
        <v>0</v>
      </c>
      <c r="E24" s="7">
        <f t="shared" ref="E24:Q24" si="3">D25</f>
        <v>0</v>
      </c>
      <c r="F24" s="7">
        <f t="shared" si="3"/>
        <v>0</v>
      </c>
      <c r="G24" s="7">
        <f t="shared" si="3"/>
        <v>0</v>
      </c>
      <c r="H24" s="7">
        <f t="shared" si="3"/>
        <v>0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  <c r="N24" s="7">
        <f t="shared" si="3"/>
        <v>0</v>
      </c>
      <c r="O24" s="7">
        <f t="shared" si="3"/>
        <v>0</v>
      </c>
      <c r="P24" s="7">
        <f t="shared" si="3"/>
        <v>0</v>
      </c>
      <c r="Q24" s="7">
        <f t="shared" si="3"/>
        <v>0</v>
      </c>
    </row>
    <row r="25" spans="1:18" ht="13" x14ac:dyDescent="0.3">
      <c r="A25" s="10" t="s">
        <v>133</v>
      </c>
      <c r="B25" s="10">
        <f>-'Project Cost'!B25/1000</f>
        <v>0</v>
      </c>
      <c r="C25" s="8">
        <f>C23+C24</f>
        <v>0</v>
      </c>
      <c r="D25" s="8">
        <f t="shared" ref="D25:Q25" si="4">D23+D24</f>
        <v>0</v>
      </c>
      <c r="E25" s="8">
        <f t="shared" si="4"/>
        <v>0</v>
      </c>
      <c r="F25" s="8">
        <f t="shared" si="4"/>
        <v>0</v>
      </c>
      <c r="G25" s="8">
        <f t="shared" si="4"/>
        <v>0</v>
      </c>
      <c r="H25" s="8">
        <f t="shared" si="4"/>
        <v>0</v>
      </c>
      <c r="I25" s="8">
        <f t="shared" si="4"/>
        <v>0</v>
      </c>
      <c r="J25" s="8">
        <f t="shared" si="4"/>
        <v>0</v>
      </c>
      <c r="K25" s="8">
        <f t="shared" si="4"/>
        <v>0</v>
      </c>
      <c r="L25" s="8">
        <f t="shared" si="4"/>
        <v>0</v>
      </c>
      <c r="M25" s="8">
        <f t="shared" si="4"/>
        <v>0</v>
      </c>
      <c r="N25" s="8">
        <f t="shared" si="4"/>
        <v>0</v>
      </c>
      <c r="O25" s="8">
        <f t="shared" si="4"/>
        <v>0</v>
      </c>
      <c r="P25" s="8">
        <f t="shared" si="4"/>
        <v>0</v>
      </c>
      <c r="Q25" s="8">
        <f t="shared" si="4"/>
        <v>0</v>
      </c>
    </row>
    <row r="26" spans="1:18" x14ac:dyDescent="0.25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1:18" x14ac:dyDescent="0.25">
      <c r="A27" s="48"/>
      <c r="B27" s="11" t="e">
        <f>IRR((B25:Q25),20%)</f>
        <v>#NUM!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1:18" x14ac:dyDescent="0.2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</sheetData>
  <pageMargins left="0.7" right="0.7" top="0.75" bottom="0.75" header="0.3" footer="0.3"/>
  <pageSetup scale="3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AB5C3-9BB9-46EB-A673-86609D0FDE1D}">
  <dimension ref="A1:P37"/>
  <sheetViews>
    <sheetView view="pageBreakPreview" topLeftCell="A15" zoomScale="80" zoomScaleNormal="100" zoomScaleSheetLayoutView="96" workbookViewId="0">
      <selection activeCell="B10" sqref="B10"/>
    </sheetView>
  </sheetViews>
  <sheetFormatPr defaultColWidth="8.81640625" defaultRowHeight="12.5" x14ac:dyDescent="0.25"/>
  <cols>
    <col min="1" max="1" width="36.81640625" style="4" bestFit="1" customWidth="1"/>
    <col min="2" max="2" width="13.81640625" style="4" bestFit="1" customWidth="1"/>
    <col min="3" max="14" width="14.81640625" style="4" bestFit="1" customWidth="1"/>
    <col min="15" max="16" width="16.1796875" style="4" bestFit="1" customWidth="1"/>
    <col min="17" max="16384" width="8.81640625" style="4"/>
  </cols>
  <sheetData>
    <row r="1" spans="1:16" s="12" customFormat="1" x14ac:dyDescent="0.25">
      <c r="A1" s="12" t="s">
        <v>143</v>
      </c>
    </row>
    <row r="2" spans="1:16" s="12" customFormat="1" x14ac:dyDescent="0.25">
      <c r="A2" s="12" t="s">
        <v>136</v>
      </c>
    </row>
    <row r="3" spans="1:16" s="1" customFormat="1" x14ac:dyDescent="0.25">
      <c r="A3" s="1" t="s">
        <v>57</v>
      </c>
    </row>
    <row r="5" spans="1:16" ht="13" x14ac:dyDescent="0.3">
      <c r="A5" s="13" t="s">
        <v>58</v>
      </c>
      <c r="B5" s="3">
        <v>1</v>
      </c>
      <c r="C5" s="3">
        <f>B5+1</f>
        <v>2</v>
      </c>
      <c r="D5" s="3">
        <f t="shared" ref="D5:P6" si="0">C5+1</f>
        <v>3</v>
      </c>
      <c r="E5" s="3">
        <f t="shared" si="0"/>
        <v>4</v>
      </c>
      <c r="F5" s="3">
        <f t="shared" si="0"/>
        <v>5</v>
      </c>
      <c r="G5" s="3">
        <f t="shared" si="0"/>
        <v>6</v>
      </c>
      <c r="H5" s="3">
        <f t="shared" si="0"/>
        <v>7</v>
      </c>
      <c r="I5" s="3">
        <f t="shared" si="0"/>
        <v>8</v>
      </c>
      <c r="J5" s="3">
        <f t="shared" si="0"/>
        <v>9</v>
      </c>
      <c r="K5" s="3">
        <f t="shared" si="0"/>
        <v>10</v>
      </c>
      <c r="L5" s="3">
        <f t="shared" si="0"/>
        <v>11</v>
      </c>
      <c r="M5" s="3">
        <f t="shared" si="0"/>
        <v>12</v>
      </c>
      <c r="N5" s="3">
        <f t="shared" si="0"/>
        <v>13</v>
      </c>
      <c r="O5" s="3">
        <f t="shared" si="0"/>
        <v>14</v>
      </c>
      <c r="P5" s="3">
        <f t="shared" si="0"/>
        <v>15</v>
      </c>
    </row>
    <row r="6" spans="1:16" ht="13" x14ac:dyDescent="0.3">
      <c r="B6" s="3">
        <v>2025</v>
      </c>
      <c r="C6" s="3">
        <f>B6+1</f>
        <v>2026</v>
      </c>
      <c r="D6" s="3">
        <f t="shared" si="0"/>
        <v>2027</v>
      </c>
      <c r="E6" s="3">
        <f t="shared" si="0"/>
        <v>2028</v>
      </c>
      <c r="F6" s="3">
        <f t="shared" si="0"/>
        <v>2029</v>
      </c>
      <c r="G6" s="3">
        <f t="shared" si="0"/>
        <v>2030</v>
      </c>
      <c r="H6" s="3">
        <f t="shared" si="0"/>
        <v>2031</v>
      </c>
      <c r="I6" s="3">
        <f t="shared" si="0"/>
        <v>2032</v>
      </c>
      <c r="J6" s="3">
        <f t="shared" si="0"/>
        <v>2033</v>
      </c>
      <c r="K6" s="3">
        <f t="shared" si="0"/>
        <v>2034</v>
      </c>
      <c r="L6" s="3">
        <f t="shared" si="0"/>
        <v>2035</v>
      </c>
      <c r="M6" s="3">
        <f t="shared" si="0"/>
        <v>2036</v>
      </c>
      <c r="N6" s="3">
        <f t="shared" si="0"/>
        <v>2037</v>
      </c>
      <c r="O6" s="3">
        <f t="shared" si="0"/>
        <v>2038</v>
      </c>
      <c r="P6" s="3">
        <f t="shared" si="0"/>
        <v>2039</v>
      </c>
    </row>
    <row r="7" spans="1:16" x14ac:dyDescent="0.25">
      <c r="C7" s="35">
        <f>IFERROR(C8/B8-1,0)</f>
        <v>0</v>
      </c>
      <c r="D7" s="35">
        <f t="shared" ref="D7:P7" si="1">IFERROR(D8/C8-1,0)</f>
        <v>0</v>
      </c>
      <c r="E7" s="35">
        <f t="shared" si="1"/>
        <v>0</v>
      </c>
      <c r="F7" s="35">
        <f t="shared" si="1"/>
        <v>0</v>
      </c>
      <c r="G7" s="35">
        <f t="shared" si="1"/>
        <v>0</v>
      </c>
      <c r="H7" s="35">
        <f t="shared" si="1"/>
        <v>0</v>
      </c>
      <c r="I7" s="35">
        <f t="shared" si="1"/>
        <v>0</v>
      </c>
      <c r="J7" s="35">
        <f t="shared" si="1"/>
        <v>0</v>
      </c>
      <c r="K7" s="35">
        <f t="shared" si="1"/>
        <v>0</v>
      </c>
      <c r="L7" s="35">
        <f t="shared" si="1"/>
        <v>0</v>
      </c>
      <c r="M7" s="35">
        <f t="shared" si="1"/>
        <v>0</v>
      </c>
      <c r="N7" s="35">
        <f t="shared" si="1"/>
        <v>0</v>
      </c>
      <c r="O7" s="35">
        <f t="shared" si="1"/>
        <v>0</v>
      </c>
      <c r="P7" s="35">
        <f t="shared" si="1"/>
        <v>0</v>
      </c>
    </row>
    <row r="8" spans="1:16" x14ac:dyDescent="0.25">
      <c r="A8" s="4" t="s">
        <v>32</v>
      </c>
      <c r="B8" s="9">
        <f>Revenue!C40/1000</f>
        <v>0</v>
      </c>
      <c r="C8" s="9">
        <f>Revenue!D40/1000</f>
        <v>0</v>
      </c>
      <c r="D8" s="9">
        <f>Revenue!E40/1000</f>
        <v>0</v>
      </c>
      <c r="E8" s="9">
        <f>Revenue!F40/1000</f>
        <v>0</v>
      </c>
      <c r="F8" s="9">
        <f>Revenue!G40/1000</f>
        <v>0</v>
      </c>
      <c r="G8" s="9">
        <f>Revenue!H40/1000</f>
        <v>0</v>
      </c>
      <c r="H8" s="9">
        <f>Revenue!I40/1000</f>
        <v>0</v>
      </c>
      <c r="I8" s="9">
        <f>Revenue!J40/1000</f>
        <v>0</v>
      </c>
      <c r="J8" s="9">
        <f>Revenue!K40/1000</f>
        <v>0</v>
      </c>
      <c r="K8" s="9">
        <f>Revenue!L40/1000</f>
        <v>0</v>
      </c>
      <c r="L8" s="9">
        <f>Revenue!M40/1000</f>
        <v>0</v>
      </c>
      <c r="M8" s="9">
        <f>Revenue!N40/1000</f>
        <v>0</v>
      </c>
      <c r="N8" s="9">
        <f>Revenue!O40/1000</f>
        <v>0</v>
      </c>
      <c r="O8" s="9">
        <f>Revenue!P40/1000</f>
        <v>0</v>
      </c>
      <c r="P8" s="9">
        <f>Revenue!Q40/1000</f>
        <v>0</v>
      </c>
    </row>
    <row r="9" spans="1:16" x14ac:dyDescent="0.25">
      <c r="A9" s="4" t="s">
        <v>59</v>
      </c>
      <c r="B9" s="7">
        <f>'Direct costs'!C29/1000</f>
        <v>0</v>
      </c>
      <c r="C9" s="7">
        <f>'Direct costs'!D29/1000</f>
        <v>0</v>
      </c>
      <c r="D9" s="7">
        <f>'Direct costs'!E29/1000</f>
        <v>0</v>
      </c>
      <c r="E9" s="7">
        <f>'Direct costs'!F29/1000</f>
        <v>0</v>
      </c>
      <c r="F9" s="7">
        <f>'Direct costs'!G29/1000</f>
        <v>0</v>
      </c>
      <c r="G9" s="7">
        <f>'Direct costs'!H29/1000</f>
        <v>0</v>
      </c>
      <c r="H9" s="7">
        <f>'Direct costs'!I29/1000</f>
        <v>0</v>
      </c>
      <c r="I9" s="7">
        <f>'Direct costs'!J29/1000</f>
        <v>0</v>
      </c>
      <c r="J9" s="7">
        <f>'Direct costs'!K29/1000</f>
        <v>0</v>
      </c>
      <c r="K9" s="7">
        <f>'Direct costs'!L29/1000</f>
        <v>0</v>
      </c>
      <c r="L9" s="7">
        <f>'Direct costs'!M29/1000</f>
        <v>0</v>
      </c>
      <c r="M9" s="7">
        <f>'Direct costs'!N29/1000</f>
        <v>0</v>
      </c>
      <c r="N9" s="7">
        <f>'Direct costs'!O29/1000</f>
        <v>0</v>
      </c>
      <c r="O9" s="7">
        <f>'Direct costs'!P29/1000</f>
        <v>0</v>
      </c>
      <c r="P9" s="7">
        <f>'Direct costs'!Q29/1000</f>
        <v>0</v>
      </c>
    </row>
    <row r="10" spans="1:16" s="10" customFormat="1" ht="13" x14ac:dyDescent="0.3">
      <c r="A10" s="10" t="s">
        <v>60</v>
      </c>
      <c r="B10" s="8">
        <f t="shared" ref="B10:P10" si="2">B8-B9</f>
        <v>0</v>
      </c>
      <c r="C10" s="8">
        <f t="shared" si="2"/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si="2"/>
        <v>0</v>
      </c>
      <c r="J10" s="8">
        <f t="shared" si="2"/>
        <v>0</v>
      </c>
      <c r="K10" s="8">
        <f t="shared" si="2"/>
        <v>0</v>
      </c>
      <c r="L10" s="8">
        <f t="shared" si="2"/>
        <v>0</v>
      </c>
      <c r="M10" s="8">
        <f t="shared" si="2"/>
        <v>0</v>
      </c>
      <c r="N10" s="8">
        <f t="shared" si="2"/>
        <v>0</v>
      </c>
      <c r="O10" s="8">
        <f t="shared" si="2"/>
        <v>0</v>
      </c>
      <c r="P10" s="8">
        <f t="shared" si="2"/>
        <v>0</v>
      </c>
    </row>
    <row r="12" spans="1:16" ht="13" x14ac:dyDescent="0.3">
      <c r="A12" s="10" t="s">
        <v>61</v>
      </c>
    </row>
    <row r="13" spans="1:16" x14ac:dyDescent="0.25">
      <c r="A13" s="4" t="s">
        <v>69</v>
      </c>
      <c r="B13" s="9">
        <f>B8*'Operational Expenses'!C7</f>
        <v>0</v>
      </c>
      <c r="C13" s="9">
        <f>C8*'Operational Expenses'!D7</f>
        <v>0</v>
      </c>
      <c r="D13" s="9">
        <f>D8*'Operational Expenses'!E7</f>
        <v>0</v>
      </c>
      <c r="E13" s="9">
        <f>E8*'Operational Expenses'!F7</f>
        <v>0</v>
      </c>
      <c r="F13" s="9">
        <f>F8*'Operational Expenses'!G7</f>
        <v>0</v>
      </c>
      <c r="G13" s="9">
        <f>G8*'Operational Expenses'!H7</f>
        <v>0</v>
      </c>
      <c r="H13" s="9">
        <f>H8*'Operational Expenses'!I7</f>
        <v>0</v>
      </c>
      <c r="I13" s="9">
        <f>I8*'Operational Expenses'!J7</f>
        <v>0</v>
      </c>
      <c r="J13" s="9">
        <f>J8*'Operational Expenses'!K7</f>
        <v>0</v>
      </c>
      <c r="K13" s="9">
        <f>K8*'Operational Expenses'!L7</f>
        <v>0</v>
      </c>
      <c r="L13" s="9">
        <f>L8*'Operational Expenses'!M7</f>
        <v>0</v>
      </c>
      <c r="M13" s="9">
        <f>M8*'Operational Expenses'!N7</f>
        <v>0</v>
      </c>
      <c r="N13" s="9">
        <f>N8*'Operational Expenses'!O7</f>
        <v>0</v>
      </c>
      <c r="O13" s="9">
        <f>O8*'Operational Expenses'!P7</f>
        <v>0</v>
      </c>
      <c r="P13" s="9">
        <f>P8*'Operational Expenses'!Q7</f>
        <v>0</v>
      </c>
    </row>
    <row r="14" spans="1:16" x14ac:dyDescent="0.25">
      <c r="A14" s="4" t="s">
        <v>70</v>
      </c>
      <c r="B14" s="9">
        <f>B8*'Operational Expenses'!C9</f>
        <v>0</v>
      </c>
      <c r="C14" s="9">
        <f>C8*'Operational Expenses'!D9</f>
        <v>0</v>
      </c>
      <c r="D14" s="9">
        <f>D8*'Operational Expenses'!E9</f>
        <v>0</v>
      </c>
      <c r="E14" s="9">
        <f>E8*'Operational Expenses'!F9</f>
        <v>0</v>
      </c>
      <c r="F14" s="9">
        <f>F8*'Operational Expenses'!G9</f>
        <v>0</v>
      </c>
      <c r="G14" s="9">
        <f>G8*'Operational Expenses'!H9</f>
        <v>0</v>
      </c>
      <c r="H14" s="9">
        <f>H8*'Operational Expenses'!I9</f>
        <v>0</v>
      </c>
      <c r="I14" s="9">
        <f>I8*'Operational Expenses'!J9</f>
        <v>0</v>
      </c>
      <c r="J14" s="9">
        <f>J8*'Operational Expenses'!K9</f>
        <v>0</v>
      </c>
      <c r="K14" s="9">
        <f>K8*'Operational Expenses'!L9</f>
        <v>0</v>
      </c>
      <c r="L14" s="9">
        <f>L8*'Operational Expenses'!M9</f>
        <v>0</v>
      </c>
      <c r="M14" s="9">
        <f>M8*'Operational Expenses'!N9</f>
        <v>0</v>
      </c>
      <c r="N14" s="9">
        <f>N8*'Operational Expenses'!O9</f>
        <v>0</v>
      </c>
      <c r="O14" s="9">
        <f>O8*'Operational Expenses'!P9</f>
        <v>0</v>
      </c>
      <c r="P14" s="9">
        <f>P8*'Operational Expenses'!Q9</f>
        <v>0</v>
      </c>
    </row>
    <row r="15" spans="1:16" x14ac:dyDescent="0.25">
      <c r="A15" s="4" t="s">
        <v>71</v>
      </c>
      <c r="B15" s="9">
        <f>B8*'Operational Expenses'!C11</f>
        <v>0</v>
      </c>
      <c r="C15" s="9">
        <f>C8*'Operational Expenses'!D11</f>
        <v>0</v>
      </c>
      <c r="D15" s="9">
        <f>D8*'Operational Expenses'!E11</f>
        <v>0</v>
      </c>
      <c r="E15" s="9">
        <f>E8*'Operational Expenses'!F11</f>
        <v>0</v>
      </c>
      <c r="F15" s="9">
        <f>F8*'Operational Expenses'!G11</f>
        <v>0</v>
      </c>
      <c r="G15" s="9">
        <f>G8*'Operational Expenses'!H11</f>
        <v>0</v>
      </c>
      <c r="H15" s="9">
        <f>H8*'Operational Expenses'!I11</f>
        <v>0</v>
      </c>
      <c r="I15" s="9">
        <f>I8*'Operational Expenses'!J11</f>
        <v>0</v>
      </c>
      <c r="J15" s="9">
        <f>J8*'Operational Expenses'!K11</f>
        <v>0</v>
      </c>
      <c r="K15" s="9">
        <f>K8*'Operational Expenses'!L11</f>
        <v>0</v>
      </c>
      <c r="L15" s="9">
        <f>L8*'Operational Expenses'!M11</f>
        <v>0</v>
      </c>
      <c r="M15" s="9">
        <f>M8*'Operational Expenses'!N11</f>
        <v>0</v>
      </c>
      <c r="N15" s="9">
        <f>N8*'Operational Expenses'!O11</f>
        <v>0</v>
      </c>
      <c r="O15" s="9">
        <f>O8*'Operational Expenses'!P11</f>
        <v>0</v>
      </c>
      <c r="P15" s="9">
        <f>P8*'Operational Expenses'!Q11</f>
        <v>0</v>
      </c>
    </row>
    <row r="16" spans="1:16" x14ac:dyDescent="0.25">
      <c r="A16" s="4" t="s">
        <v>72</v>
      </c>
      <c r="B16" s="9">
        <f>B8*'Operational Expenses'!C13</f>
        <v>0</v>
      </c>
      <c r="C16" s="9">
        <f>C8*'Operational Expenses'!D13</f>
        <v>0</v>
      </c>
      <c r="D16" s="9">
        <f>D8*'Operational Expenses'!E13</f>
        <v>0</v>
      </c>
      <c r="E16" s="9">
        <f>E8*'Operational Expenses'!F13</f>
        <v>0</v>
      </c>
      <c r="F16" s="9">
        <f>F8*'Operational Expenses'!G13</f>
        <v>0</v>
      </c>
      <c r="G16" s="9">
        <f>G8*'Operational Expenses'!H13</f>
        <v>0</v>
      </c>
      <c r="H16" s="9">
        <f>H8*'Operational Expenses'!I13</f>
        <v>0</v>
      </c>
      <c r="I16" s="9">
        <f>I8*'Operational Expenses'!J13</f>
        <v>0</v>
      </c>
      <c r="J16" s="9">
        <f>J8*'Operational Expenses'!K13</f>
        <v>0</v>
      </c>
      <c r="K16" s="9">
        <f>K8*'Operational Expenses'!L13</f>
        <v>0</v>
      </c>
      <c r="L16" s="9">
        <f>L8*'Operational Expenses'!M13</f>
        <v>0</v>
      </c>
      <c r="M16" s="9">
        <f>M8*'Operational Expenses'!N13</f>
        <v>0</v>
      </c>
      <c r="N16" s="9">
        <f>N8*'Operational Expenses'!O13</f>
        <v>0</v>
      </c>
      <c r="O16" s="9">
        <f>O8*'Operational Expenses'!P13</f>
        <v>0</v>
      </c>
      <c r="P16" s="9">
        <f>P8*'Operational Expenses'!Q13</f>
        <v>0</v>
      </c>
    </row>
    <row r="17" spans="1:16" x14ac:dyDescent="0.25">
      <c r="A17" s="4" t="s">
        <v>116</v>
      </c>
      <c r="B17" s="9">
        <v>0</v>
      </c>
      <c r="C17" s="9">
        <f>2%*(BS!B16-('Project Cost'!B23/1000))</f>
        <v>0</v>
      </c>
      <c r="D17" s="9">
        <f>2%*(BS!C16-('Project Cost'!C23/1000))</f>
        <v>0</v>
      </c>
      <c r="E17" s="9">
        <f>2%*(BS!D16-('Project Cost'!D23/1000))</f>
        <v>0</v>
      </c>
      <c r="F17" s="9">
        <f>2%*(BS!E16-('Project Cost'!E23/1000))</f>
        <v>0</v>
      </c>
      <c r="G17" s="9">
        <f>2%*(BS!F16-('Project Cost'!F23/1000))</f>
        <v>0</v>
      </c>
      <c r="H17" s="9">
        <f>2%*(BS!G16-('Project Cost'!G23/1000))</f>
        <v>0</v>
      </c>
      <c r="I17" s="9">
        <f>2%*(BS!H16-('Project Cost'!H23/1000))</f>
        <v>0</v>
      </c>
      <c r="J17" s="9">
        <f>2%*(BS!I16-('Project Cost'!I23/1000))</f>
        <v>0</v>
      </c>
      <c r="K17" s="9">
        <f>2%*(BS!J16-('Project Cost'!J23/1000))</f>
        <v>0</v>
      </c>
      <c r="L17" s="9">
        <f>2%*(BS!K16-('Project Cost'!K23/1000))</f>
        <v>0</v>
      </c>
      <c r="M17" s="9">
        <f>2%*(BS!L16-('Project Cost'!L23/1000))</f>
        <v>0</v>
      </c>
      <c r="N17" s="9">
        <f>2%*(BS!M16-('Project Cost'!M23/1000))</f>
        <v>0</v>
      </c>
      <c r="O17" s="9">
        <f>2%*(BS!N16-('Project Cost'!N23/1000))</f>
        <v>0</v>
      </c>
      <c r="P17" s="9">
        <f>2%*(BS!O16-('Project Cost'!O23/1000))</f>
        <v>0</v>
      </c>
    </row>
    <row r="18" spans="1:16" x14ac:dyDescent="0.2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13" x14ac:dyDescent="0.3">
      <c r="A19" s="10" t="s">
        <v>62</v>
      </c>
      <c r="B19" s="19">
        <f>SUM(B13:B17)</f>
        <v>0</v>
      </c>
      <c r="C19" s="19">
        <f t="shared" ref="C19:P19" si="3">SUM(C13:C17)</f>
        <v>0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0</v>
      </c>
      <c r="J19" s="19">
        <f t="shared" si="3"/>
        <v>0</v>
      </c>
      <c r="K19" s="19">
        <f t="shared" si="3"/>
        <v>0</v>
      </c>
      <c r="L19" s="19">
        <f t="shared" si="3"/>
        <v>0</v>
      </c>
      <c r="M19" s="19">
        <f t="shared" si="3"/>
        <v>0</v>
      </c>
      <c r="N19" s="19">
        <f t="shared" si="3"/>
        <v>0</v>
      </c>
      <c r="O19" s="19">
        <f t="shared" si="3"/>
        <v>0</v>
      </c>
      <c r="P19" s="19">
        <f t="shared" si="3"/>
        <v>0</v>
      </c>
    </row>
    <row r="20" spans="1:16" x14ac:dyDescent="0.2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ht="13" x14ac:dyDescent="0.3">
      <c r="A21" s="10" t="s">
        <v>63</v>
      </c>
      <c r="B21" s="19">
        <f t="shared" ref="B21:P21" si="4">B10-B19</f>
        <v>0</v>
      </c>
      <c r="C21" s="19">
        <f t="shared" si="4"/>
        <v>0</v>
      </c>
      <c r="D21" s="19">
        <f t="shared" si="4"/>
        <v>0</v>
      </c>
      <c r="E21" s="19">
        <f t="shared" si="4"/>
        <v>0</v>
      </c>
      <c r="F21" s="19">
        <f t="shared" si="4"/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  <c r="M21" s="19">
        <f t="shared" si="4"/>
        <v>0</v>
      </c>
      <c r="N21" s="19">
        <f t="shared" si="4"/>
        <v>0</v>
      </c>
      <c r="O21" s="19">
        <f t="shared" si="4"/>
        <v>0</v>
      </c>
      <c r="P21" s="19">
        <f t="shared" si="4"/>
        <v>0</v>
      </c>
    </row>
    <row r="23" spans="1:16" x14ac:dyDescent="0.25">
      <c r="A23" s="4" t="s">
        <v>64</v>
      </c>
      <c r="B23" s="9">
        <f>'Debt Schedule'!C8/1000</f>
        <v>0</v>
      </c>
      <c r="C23" s="9">
        <f>'Debt Schedule'!D8/1000</f>
        <v>0</v>
      </c>
      <c r="D23" s="9">
        <f>'Debt Schedule'!E8/1000</f>
        <v>0</v>
      </c>
      <c r="E23" s="9">
        <f>'Debt Schedule'!F8/1000</f>
        <v>0</v>
      </c>
      <c r="F23" s="9">
        <f>'Debt Schedule'!G8/1000</f>
        <v>0</v>
      </c>
      <c r="G23" s="9">
        <f>'Debt Schedule'!H8/1000</f>
        <v>0</v>
      </c>
      <c r="H23" s="9">
        <f>'Debt Schedule'!I8/1000</f>
        <v>0</v>
      </c>
      <c r="I23" s="9">
        <f>'Debt Schedule'!J8/1000</f>
        <v>0</v>
      </c>
      <c r="J23" s="9">
        <f>'Debt Schedule'!K8/1000</f>
        <v>0</v>
      </c>
      <c r="K23" s="9">
        <f>'Debt Schedule'!L8/1000</f>
        <v>0</v>
      </c>
      <c r="L23" s="9">
        <f>'Debt Schedule'!M8/1000</f>
        <v>0</v>
      </c>
      <c r="M23" s="9">
        <f>'Debt Schedule'!N8/1000</f>
        <v>0</v>
      </c>
      <c r="N23" s="9">
        <f>'Debt Schedule'!O8/1000</f>
        <v>0</v>
      </c>
      <c r="O23" s="9">
        <f>'Debt Schedule'!P8/1000</f>
        <v>0</v>
      </c>
      <c r="P23" s="9">
        <f>'Debt Schedule'!Q8/1000</f>
        <v>0</v>
      </c>
    </row>
    <row r="24" spans="1:16" x14ac:dyDescent="0.25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13" x14ac:dyDescent="0.3">
      <c r="A25" s="10" t="s">
        <v>65</v>
      </c>
      <c r="B25" s="19">
        <f t="shared" ref="B25:P25" si="5">B21-B23</f>
        <v>0</v>
      </c>
      <c r="C25" s="19">
        <f t="shared" si="5"/>
        <v>0</v>
      </c>
      <c r="D25" s="19">
        <f t="shared" si="5"/>
        <v>0</v>
      </c>
      <c r="E25" s="19">
        <f t="shared" si="5"/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</row>
    <row r="27" spans="1:16" x14ac:dyDescent="0.25">
      <c r="A27" s="4" t="s">
        <v>66</v>
      </c>
      <c r="B27" s="17">
        <f>IF((B25&lt;0),0,(B25*B28))</f>
        <v>0</v>
      </c>
      <c r="C27" s="17">
        <f t="shared" ref="C27:P27" si="6">IF((C25&lt;0),0,(C25*C28))</f>
        <v>0</v>
      </c>
      <c r="D27" s="17">
        <f t="shared" si="6"/>
        <v>0</v>
      </c>
      <c r="E27" s="17">
        <f t="shared" si="6"/>
        <v>0</v>
      </c>
      <c r="F27" s="17">
        <f t="shared" si="6"/>
        <v>0</v>
      </c>
      <c r="G27" s="17">
        <f t="shared" si="6"/>
        <v>0</v>
      </c>
      <c r="H27" s="17">
        <f t="shared" si="6"/>
        <v>0</v>
      </c>
      <c r="I27" s="17">
        <f t="shared" si="6"/>
        <v>0</v>
      </c>
      <c r="J27" s="17">
        <f t="shared" si="6"/>
        <v>0</v>
      </c>
      <c r="K27" s="17">
        <f t="shared" si="6"/>
        <v>0</v>
      </c>
      <c r="L27" s="17">
        <f t="shared" si="6"/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</row>
    <row r="28" spans="1:16" ht="13" x14ac:dyDescent="0.3">
      <c r="A28" s="20" t="s">
        <v>67</v>
      </c>
      <c r="B28" s="21">
        <v>0.28999999999999998</v>
      </c>
      <c r="C28" s="21">
        <v>0.28999999999999998</v>
      </c>
      <c r="D28" s="21">
        <v>0.28999999999999998</v>
      </c>
      <c r="E28" s="21">
        <v>0.28999999999999998</v>
      </c>
      <c r="F28" s="21">
        <v>0.28999999999999998</v>
      </c>
      <c r="G28" s="21">
        <v>0.28999999999999998</v>
      </c>
      <c r="H28" s="21">
        <v>0.28999999999999998</v>
      </c>
      <c r="I28" s="21">
        <v>0.28999999999999998</v>
      </c>
      <c r="J28" s="21">
        <v>0.28999999999999998</v>
      </c>
      <c r="K28" s="21">
        <v>0.28999999999999998</v>
      </c>
      <c r="L28" s="21">
        <v>0.28999999999999998</v>
      </c>
      <c r="M28" s="21">
        <v>0.28999999999999998</v>
      </c>
      <c r="N28" s="21">
        <v>0.28999999999999998</v>
      </c>
      <c r="O28" s="21">
        <v>0.28999999999999998</v>
      </c>
      <c r="P28" s="21">
        <v>0.28999999999999998</v>
      </c>
    </row>
    <row r="30" spans="1:16" ht="13.5" thickBot="1" x14ac:dyDescent="0.35">
      <c r="A30" s="10" t="s">
        <v>68</v>
      </c>
      <c r="B30" s="22">
        <f t="shared" ref="B30:P30" si="7">B25-B27</f>
        <v>0</v>
      </c>
      <c r="C30" s="22">
        <f t="shared" si="7"/>
        <v>0</v>
      </c>
      <c r="D30" s="22">
        <f t="shared" si="7"/>
        <v>0</v>
      </c>
      <c r="E30" s="22">
        <f t="shared" si="7"/>
        <v>0</v>
      </c>
      <c r="F30" s="22">
        <f t="shared" si="7"/>
        <v>0</v>
      </c>
      <c r="G30" s="22">
        <f t="shared" si="7"/>
        <v>0</v>
      </c>
      <c r="H30" s="22">
        <f t="shared" si="7"/>
        <v>0</v>
      </c>
      <c r="I30" s="22">
        <f t="shared" si="7"/>
        <v>0</v>
      </c>
      <c r="J30" s="22">
        <f t="shared" si="7"/>
        <v>0</v>
      </c>
      <c r="K30" s="22">
        <f t="shared" si="7"/>
        <v>0</v>
      </c>
      <c r="L30" s="22">
        <f t="shared" si="7"/>
        <v>0</v>
      </c>
      <c r="M30" s="22">
        <f t="shared" si="7"/>
        <v>0</v>
      </c>
      <c r="N30" s="22">
        <f t="shared" si="7"/>
        <v>0</v>
      </c>
      <c r="O30" s="22">
        <f t="shared" si="7"/>
        <v>0</v>
      </c>
      <c r="P30" s="22">
        <f t="shared" si="7"/>
        <v>0</v>
      </c>
    </row>
    <row r="31" spans="1:16" ht="13" thickTop="1" x14ac:dyDescent="0.25"/>
    <row r="33" spans="1:16" ht="13" x14ac:dyDescent="0.3">
      <c r="A33" s="10" t="s">
        <v>138</v>
      </c>
    </row>
    <row r="34" spans="1:16" ht="13" x14ac:dyDescent="0.3">
      <c r="A34" s="4" t="s">
        <v>139</v>
      </c>
      <c r="B34" s="41">
        <f>IFERROR(B10/B8,0)</f>
        <v>0</v>
      </c>
      <c r="C34" s="41">
        <f t="shared" ref="C34:P34" si="8">IFERROR(C10/C8,0)</f>
        <v>0</v>
      </c>
      <c r="D34" s="41">
        <f t="shared" si="8"/>
        <v>0</v>
      </c>
      <c r="E34" s="41">
        <f t="shared" si="8"/>
        <v>0</v>
      </c>
      <c r="F34" s="41">
        <f t="shared" si="8"/>
        <v>0</v>
      </c>
      <c r="G34" s="41">
        <f t="shared" si="8"/>
        <v>0</v>
      </c>
      <c r="H34" s="41">
        <f t="shared" si="8"/>
        <v>0</v>
      </c>
      <c r="I34" s="41">
        <f t="shared" si="8"/>
        <v>0</v>
      </c>
      <c r="J34" s="41">
        <f t="shared" si="8"/>
        <v>0</v>
      </c>
      <c r="K34" s="41">
        <f t="shared" si="8"/>
        <v>0</v>
      </c>
      <c r="L34" s="41">
        <f t="shared" si="8"/>
        <v>0</v>
      </c>
      <c r="M34" s="41">
        <f t="shared" si="8"/>
        <v>0</v>
      </c>
      <c r="N34" s="41">
        <f t="shared" si="8"/>
        <v>0</v>
      </c>
      <c r="O34" s="41">
        <f t="shared" si="8"/>
        <v>0</v>
      </c>
      <c r="P34" s="41">
        <f t="shared" si="8"/>
        <v>0</v>
      </c>
    </row>
    <row r="35" spans="1:16" ht="13" x14ac:dyDescent="0.3">
      <c r="A35" s="4" t="s">
        <v>140</v>
      </c>
      <c r="B35" s="41">
        <f>IFERROR(B21/B8,0)</f>
        <v>0</v>
      </c>
      <c r="C35" s="41">
        <f t="shared" ref="C35:P35" si="9">IFERROR(C21/C8,0)</f>
        <v>0</v>
      </c>
      <c r="D35" s="41">
        <f t="shared" si="9"/>
        <v>0</v>
      </c>
      <c r="E35" s="41">
        <f t="shared" si="9"/>
        <v>0</v>
      </c>
      <c r="F35" s="41">
        <f t="shared" si="9"/>
        <v>0</v>
      </c>
      <c r="G35" s="41">
        <f t="shared" si="9"/>
        <v>0</v>
      </c>
      <c r="H35" s="41">
        <f t="shared" si="9"/>
        <v>0</v>
      </c>
      <c r="I35" s="41">
        <f t="shared" si="9"/>
        <v>0</v>
      </c>
      <c r="J35" s="41">
        <f t="shared" si="9"/>
        <v>0</v>
      </c>
      <c r="K35" s="41">
        <f t="shared" si="9"/>
        <v>0</v>
      </c>
      <c r="L35" s="41">
        <f t="shared" si="9"/>
        <v>0</v>
      </c>
      <c r="M35" s="41">
        <f t="shared" si="9"/>
        <v>0</v>
      </c>
      <c r="N35" s="41">
        <f t="shared" si="9"/>
        <v>0</v>
      </c>
      <c r="O35" s="41">
        <f t="shared" si="9"/>
        <v>0</v>
      </c>
      <c r="P35" s="41">
        <f t="shared" si="9"/>
        <v>0</v>
      </c>
    </row>
    <row r="36" spans="1:16" ht="13" x14ac:dyDescent="0.3">
      <c r="A36" s="4" t="s">
        <v>141</v>
      </c>
      <c r="B36" s="41">
        <f>IFERROR(B30/B8,0)</f>
        <v>0</v>
      </c>
      <c r="C36" s="41">
        <f t="shared" ref="C36:P36" si="10">IFERROR(C30/C8,0)</f>
        <v>0</v>
      </c>
      <c r="D36" s="41">
        <f t="shared" si="10"/>
        <v>0</v>
      </c>
      <c r="E36" s="41">
        <f t="shared" si="10"/>
        <v>0</v>
      </c>
      <c r="F36" s="41">
        <f t="shared" si="10"/>
        <v>0</v>
      </c>
      <c r="G36" s="41">
        <f t="shared" si="10"/>
        <v>0</v>
      </c>
      <c r="H36" s="41">
        <f t="shared" si="10"/>
        <v>0</v>
      </c>
      <c r="I36" s="41">
        <f t="shared" si="10"/>
        <v>0</v>
      </c>
      <c r="J36" s="41">
        <f t="shared" si="10"/>
        <v>0</v>
      </c>
      <c r="K36" s="41">
        <f t="shared" si="10"/>
        <v>0</v>
      </c>
      <c r="L36" s="41">
        <f t="shared" si="10"/>
        <v>0</v>
      </c>
      <c r="M36" s="41">
        <f t="shared" si="10"/>
        <v>0</v>
      </c>
      <c r="N36" s="41">
        <f t="shared" si="10"/>
        <v>0</v>
      </c>
      <c r="O36" s="41">
        <f t="shared" si="10"/>
        <v>0</v>
      </c>
      <c r="P36" s="41">
        <f t="shared" si="10"/>
        <v>0</v>
      </c>
    </row>
    <row r="37" spans="1:16" ht="13" x14ac:dyDescent="0.3">
      <c r="A37" s="4" t="s">
        <v>142</v>
      </c>
      <c r="B37" s="45">
        <f>B21+B17</f>
        <v>0</v>
      </c>
      <c r="C37" s="45">
        <f t="shared" ref="C37:P37" si="11">C21+C17</f>
        <v>0</v>
      </c>
      <c r="D37" s="45">
        <f t="shared" si="11"/>
        <v>0</v>
      </c>
      <c r="E37" s="45">
        <f t="shared" si="11"/>
        <v>0</v>
      </c>
      <c r="F37" s="45">
        <f t="shared" si="11"/>
        <v>0</v>
      </c>
      <c r="G37" s="45">
        <f t="shared" si="11"/>
        <v>0</v>
      </c>
      <c r="H37" s="45">
        <f t="shared" si="11"/>
        <v>0</v>
      </c>
      <c r="I37" s="45">
        <f t="shared" si="11"/>
        <v>0</v>
      </c>
      <c r="J37" s="45">
        <f t="shared" si="11"/>
        <v>0</v>
      </c>
      <c r="K37" s="45">
        <f t="shared" si="11"/>
        <v>0</v>
      </c>
      <c r="L37" s="45">
        <f t="shared" si="11"/>
        <v>0</v>
      </c>
      <c r="M37" s="45">
        <f t="shared" si="11"/>
        <v>0</v>
      </c>
      <c r="N37" s="45">
        <f t="shared" si="11"/>
        <v>0</v>
      </c>
      <c r="O37" s="45">
        <f t="shared" si="11"/>
        <v>0</v>
      </c>
      <c r="P37" s="45">
        <f t="shared" si="11"/>
        <v>0</v>
      </c>
    </row>
  </sheetData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7F7D7-56FC-4761-9056-39FA00982348}">
  <dimension ref="A1:P39"/>
  <sheetViews>
    <sheetView view="pageBreakPreview" zoomScale="60" zoomScaleNormal="90" workbookViewId="0">
      <selection activeCell="C35" sqref="C35"/>
    </sheetView>
  </sheetViews>
  <sheetFormatPr defaultColWidth="8.81640625" defaultRowHeight="12.5" x14ac:dyDescent="0.25"/>
  <cols>
    <col min="1" max="1" width="23.81640625" style="4" bestFit="1" customWidth="1"/>
    <col min="2" max="2" width="12.1796875" style="4" bestFit="1" customWidth="1"/>
    <col min="3" max="3" width="13" style="4" bestFit="1" customWidth="1"/>
    <col min="4" max="4" width="12.81640625" style="4" bestFit="1" customWidth="1"/>
    <col min="5" max="6" width="13" style="4" bestFit="1" customWidth="1"/>
    <col min="7" max="7" width="12.81640625" style="4" bestFit="1" customWidth="1"/>
    <col min="8" max="13" width="14.81640625" style="4" bestFit="1" customWidth="1"/>
    <col min="14" max="14" width="14.453125" style="4" bestFit="1" customWidth="1"/>
    <col min="15" max="15" width="15.1796875" style="4" bestFit="1" customWidth="1"/>
    <col min="16" max="16" width="14.81640625" style="4" bestFit="1" customWidth="1"/>
    <col min="17" max="16384" width="8.81640625" style="4"/>
  </cols>
  <sheetData>
    <row r="1" spans="1:16" s="12" customFormat="1" x14ac:dyDescent="0.25">
      <c r="A1" s="12" t="s">
        <v>143</v>
      </c>
    </row>
    <row r="2" spans="1:16" s="12" customFormat="1" x14ac:dyDescent="0.25">
      <c r="A2" s="12" t="s">
        <v>136</v>
      </c>
    </row>
    <row r="3" spans="1:16" s="14" customFormat="1" x14ac:dyDescent="0.25">
      <c r="A3" s="14" t="s">
        <v>93</v>
      </c>
    </row>
    <row r="5" spans="1:16" ht="13" x14ac:dyDescent="0.3">
      <c r="A5" s="13" t="s">
        <v>58</v>
      </c>
      <c r="B5" s="3">
        <v>1</v>
      </c>
      <c r="C5" s="3">
        <f>B5+1</f>
        <v>2</v>
      </c>
      <c r="D5" s="3">
        <f t="shared" ref="D5:P6" si="0">C5+1</f>
        <v>3</v>
      </c>
      <c r="E5" s="3">
        <f t="shared" si="0"/>
        <v>4</v>
      </c>
      <c r="F5" s="3">
        <f t="shared" si="0"/>
        <v>5</v>
      </c>
      <c r="G5" s="3">
        <f t="shared" si="0"/>
        <v>6</v>
      </c>
      <c r="H5" s="3">
        <f t="shared" si="0"/>
        <v>7</v>
      </c>
      <c r="I5" s="3">
        <f t="shared" si="0"/>
        <v>8</v>
      </c>
      <c r="J5" s="3">
        <f t="shared" si="0"/>
        <v>9</v>
      </c>
      <c r="K5" s="3">
        <f t="shared" si="0"/>
        <v>10</v>
      </c>
      <c r="L5" s="3">
        <f t="shared" si="0"/>
        <v>11</v>
      </c>
      <c r="M5" s="3">
        <f t="shared" si="0"/>
        <v>12</v>
      </c>
      <c r="N5" s="3">
        <f t="shared" si="0"/>
        <v>13</v>
      </c>
      <c r="O5" s="3">
        <f t="shared" si="0"/>
        <v>14</v>
      </c>
      <c r="P5" s="3">
        <f t="shared" si="0"/>
        <v>15</v>
      </c>
    </row>
    <row r="6" spans="1:16" ht="13" x14ac:dyDescent="0.3">
      <c r="B6" s="3">
        <v>2025</v>
      </c>
      <c r="C6" s="3">
        <f>B6+1</f>
        <v>2026</v>
      </c>
      <c r="D6" s="3">
        <f t="shared" si="0"/>
        <v>2027</v>
      </c>
      <c r="E6" s="3">
        <f t="shared" si="0"/>
        <v>2028</v>
      </c>
      <c r="F6" s="3">
        <f t="shared" si="0"/>
        <v>2029</v>
      </c>
      <c r="G6" s="3">
        <f t="shared" si="0"/>
        <v>2030</v>
      </c>
      <c r="H6" s="3">
        <f t="shared" si="0"/>
        <v>2031</v>
      </c>
      <c r="I6" s="3">
        <f t="shared" si="0"/>
        <v>2032</v>
      </c>
      <c r="J6" s="3">
        <f t="shared" si="0"/>
        <v>2033</v>
      </c>
      <c r="K6" s="3">
        <f t="shared" si="0"/>
        <v>2034</v>
      </c>
      <c r="L6" s="3">
        <f t="shared" si="0"/>
        <v>2035</v>
      </c>
      <c r="M6" s="3">
        <f t="shared" si="0"/>
        <v>2036</v>
      </c>
      <c r="N6" s="3">
        <f t="shared" si="0"/>
        <v>2037</v>
      </c>
      <c r="O6" s="3">
        <f t="shared" si="0"/>
        <v>2038</v>
      </c>
      <c r="P6" s="3">
        <f t="shared" si="0"/>
        <v>2039</v>
      </c>
    </row>
    <row r="8" spans="1:16" ht="13" x14ac:dyDescent="0.3">
      <c r="A8" s="10" t="s">
        <v>94</v>
      </c>
    </row>
    <row r="9" spans="1:16" ht="13" x14ac:dyDescent="0.3">
      <c r="A9" s="15" t="s">
        <v>95</v>
      </c>
    </row>
    <row r="10" spans="1:16" x14ac:dyDescent="0.25">
      <c r="A10" s="4" t="s">
        <v>96</v>
      </c>
      <c r="B10" s="9">
        <f>CFS!C25</f>
        <v>0</v>
      </c>
      <c r="C10" s="9">
        <f>CFS!D25</f>
        <v>0</v>
      </c>
      <c r="D10" s="9">
        <f>CFS!E25</f>
        <v>0</v>
      </c>
      <c r="E10" s="9">
        <f>CFS!F25</f>
        <v>0</v>
      </c>
      <c r="F10" s="9">
        <f>CFS!G25</f>
        <v>0</v>
      </c>
      <c r="G10" s="9">
        <f>CFS!H25</f>
        <v>0</v>
      </c>
      <c r="H10" s="9">
        <f>CFS!I25</f>
        <v>0</v>
      </c>
      <c r="I10" s="9">
        <f>CFS!J25</f>
        <v>0</v>
      </c>
      <c r="J10" s="9">
        <f>CFS!K25</f>
        <v>0</v>
      </c>
      <c r="K10" s="9">
        <f>CFS!L25</f>
        <v>0</v>
      </c>
      <c r="L10" s="9">
        <f>CFS!M25</f>
        <v>0</v>
      </c>
      <c r="M10" s="9">
        <f>CFS!N25</f>
        <v>0</v>
      </c>
      <c r="N10" s="9">
        <f>CFS!O25</f>
        <v>0</v>
      </c>
      <c r="O10" s="9">
        <f>CFS!P25</f>
        <v>0</v>
      </c>
      <c r="P10" s="9">
        <f>CFS!Q25</f>
        <v>0</v>
      </c>
    </row>
    <row r="11" spans="1:16" x14ac:dyDescent="0.25">
      <c r="A11" s="4" t="s">
        <v>97</v>
      </c>
      <c r="B11" s="9">
        <f>1%*'P&amp;L'!B9</f>
        <v>0</v>
      </c>
      <c r="C11" s="9">
        <f>1%*'P&amp;L'!C9</f>
        <v>0</v>
      </c>
      <c r="D11" s="9">
        <f>1%*'P&amp;L'!D9</f>
        <v>0</v>
      </c>
      <c r="E11" s="9">
        <f>1%*'P&amp;L'!E9</f>
        <v>0</v>
      </c>
      <c r="F11" s="9">
        <f>1%*'P&amp;L'!F9</f>
        <v>0</v>
      </c>
      <c r="G11" s="9">
        <f>1%*'P&amp;L'!G9</f>
        <v>0</v>
      </c>
      <c r="H11" s="9">
        <f>1%*'P&amp;L'!H9</f>
        <v>0</v>
      </c>
      <c r="I11" s="9">
        <f>1%*'P&amp;L'!I9</f>
        <v>0</v>
      </c>
      <c r="J11" s="9">
        <f>1%*'P&amp;L'!J9</f>
        <v>0</v>
      </c>
      <c r="K11" s="9">
        <f>1%*'P&amp;L'!K9</f>
        <v>0</v>
      </c>
      <c r="L11" s="9">
        <f>1%*'P&amp;L'!L9</f>
        <v>0</v>
      </c>
      <c r="M11" s="9">
        <f>1%*'P&amp;L'!M9</f>
        <v>0</v>
      </c>
      <c r="N11" s="9">
        <f>1%*'P&amp;L'!N9</f>
        <v>0</v>
      </c>
      <c r="O11" s="9">
        <f>1%*'P&amp;L'!O9</f>
        <v>0</v>
      </c>
      <c r="P11" s="9">
        <f>1%*'P&amp;L'!P9</f>
        <v>0</v>
      </c>
    </row>
    <row r="12" spans="1:16" ht="13" x14ac:dyDescent="0.3">
      <c r="A12" s="15" t="s">
        <v>98</v>
      </c>
      <c r="B12" s="8">
        <f>SUM(B10:B11)</f>
        <v>0</v>
      </c>
      <c r="C12" s="8">
        <f t="shared" ref="C12:P12" si="1">SUM(C10:C11)</f>
        <v>0</v>
      </c>
      <c r="D12" s="8">
        <f t="shared" si="1"/>
        <v>0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8">
        <f t="shared" si="1"/>
        <v>0</v>
      </c>
      <c r="I12" s="8">
        <f t="shared" si="1"/>
        <v>0</v>
      </c>
      <c r="J12" s="8">
        <f t="shared" si="1"/>
        <v>0</v>
      </c>
      <c r="K12" s="8">
        <f t="shared" si="1"/>
        <v>0</v>
      </c>
      <c r="L12" s="8">
        <f t="shared" si="1"/>
        <v>0</v>
      </c>
      <c r="M12" s="8">
        <f t="shared" si="1"/>
        <v>0</v>
      </c>
      <c r="N12" s="8">
        <f t="shared" si="1"/>
        <v>0</v>
      </c>
      <c r="O12" s="8">
        <f t="shared" si="1"/>
        <v>0</v>
      </c>
      <c r="P12" s="8">
        <f t="shared" si="1"/>
        <v>0</v>
      </c>
    </row>
    <row r="13" spans="1:16" x14ac:dyDescent="0.2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ht="13" x14ac:dyDescent="0.3">
      <c r="A14" s="15" t="s">
        <v>99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5">
      <c r="A15" s="4" t="s">
        <v>100</v>
      </c>
      <c r="B15" s="9">
        <f>('Project Cost'!B25-'Project Cost'!B23)/1000</f>
        <v>0</v>
      </c>
      <c r="C15" s="9">
        <f>B15-'P&amp;L'!C17</f>
        <v>0</v>
      </c>
      <c r="D15" s="9">
        <f>C15-'P&amp;L'!D17</f>
        <v>0</v>
      </c>
      <c r="E15" s="9">
        <f>D15-'P&amp;L'!E17</f>
        <v>0</v>
      </c>
      <c r="F15" s="9">
        <f>E15-'P&amp;L'!F17</f>
        <v>0</v>
      </c>
      <c r="G15" s="9">
        <f>F15-'P&amp;L'!G17</f>
        <v>0</v>
      </c>
      <c r="H15" s="9">
        <f>G15-'P&amp;L'!H17</f>
        <v>0</v>
      </c>
      <c r="I15" s="9">
        <f>H15-'P&amp;L'!I17</f>
        <v>0</v>
      </c>
      <c r="J15" s="9">
        <f>I15-'P&amp;L'!J17</f>
        <v>0</v>
      </c>
      <c r="K15" s="9">
        <f>J15-'P&amp;L'!K17</f>
        <v>0</v>
      </c>
      <c r="L15" s="9">
        <f>K15-'P&amp;L'!L17</f>
        <v>0</v>
      </c>
      <c r="M15" s="9">
        <f>L15-'P&amp;L'!M17</f>
        <v>0</v>
      </c>
      <c r="N15" s="9">
        <f>M15-'P&amp;L'!N17</f>
        <v>0</v>
      </c>
      <c r="O15" s="9">
        <f>N15-'P&amp;L'!O17</f>
        <v>0</v>
      </c>
      <c r="P15" s="9">
        <f>O15-'P&amp;L'!P17</f>
        <v>0</v>
      </c>
    </row>
    <row r="16" spans="1:16" s="10" customFormat="1" ht="13" x14ac:dyDescent="0.3">
      <c r="A16" s="15" t="s">
        <v>101</v>
      </c>
      <c r="B16" s="8">
        <f>B15</f>
        <v>0</v>
      </c>
      <c r="C16" s="8">
        <f t="shared" ref="C16:P16" si="2">C15</f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2"/>
        <v>0</v>
      </c>
      <c r="H16" s="8">
        <f t="shared" si="2"/>
        <v>0</v>
      </c>
      <c r="I16" s="8">
        <f t="shared" si="2"/>
        <v>0</v>
      </c>
      <c r="J16" s="8">
        <f t="shared" si="2"/>
        <v>0</v>
      </c>
      <c r="K16" s="8">
        <f t="shared" si="2"/>
        <v>0</v>
      </c>
      <c r="L16" s="8">
        <f t="shared" si="2"/>
        <v>0</v>
      </c>
      <c r="M16" s="8">
        <f t="shared" si="2"/>
        <v>0</v>
      </c>
      <c r="N16" s="8">
        <f t="shared" si="2"/>
        <v>0</v>
      </c>
      <c r="O16" s="8">
        <f t="shared" si="2"/>
        <v>0</v>
      </c>
      <c r="P16" s="8">
        <f t="shared" si="2"/>
        <v>0</v>
      </c>
    </row>
    <row r="17" spans="1:16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13" x14ac:dyDescent="0.3">
      <c r="A18" s="15" t="s">
        <v>102</v>
      </c>
      <c r="B18" s="16">
        <f>B16+B12</f>
        <v>0</v>
      </c>
      <c r="C18" s="16">
        <f t="shared" ref="C18:P18" si="3">C16+C12</f>
        <v>0</v>
      </c>
      <c r="D18" s="16">
        <f t="shared" si="3"/>
        <v>0</v>
      </c>
      <c r="E18" s="16">
        <f t="shared" si="3"/>
        <v>0</v>
      </c>
      <c r="F18" s="16">
        <f t="shared" si="3"/>
        <v>0</v>
      </c>
      <c r="G18" s="16">
        <f t="shared" si="3"/>
        <v>0</v>
      </c>
      <c r="H18" s="16">
        <f t="shared" si="3"/>
        <v>0</v>
      </c>
      <c r="I18" s="16">
        <f t="shared" si="3"/>
        <v>0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 t="shared" si="3"/>
        <v>0</v>
      </c>
      <c r="N18" s="16">
        <f t="shared" si="3"/>
        <v>0</v>
      </c>
      <c r="O18" s="16">
        <f t="shared" si="3"/>
        <v>0</v>
      </c>
      <c r="P18" s="16">
        <f t="shared" si="3"/>
        <v>0</v>
      </c>
    </row>
    <row r="19" spans="1:16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13" x14ac:dyDescent="0.3">
      <c r="A20" s="15" t="s">
        <v>103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13" x14ac:dyDescent="0.3">
      <c r="A21" s="15" t="s">
        <v>104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25">
      <c r="A22" s="4" t="s">
        <v>105</v>
      </c>
      <c r="B22" s="9">
        <f>10%*'Direct costs'!C23/1000</f>
        <v>0</v>
      </c>
      <c r="C22" s="9">
        <f>10%*'Direct costs'!D23/1000</f>
        <v>0</v>
      </c>
      <c r="D22" s="9">
        <f>10%*'Direct costs'!E23/1000</f>
        <v>0</v>
      </c>
      <c r="E22" s="9">
        <f>10%*'Direct costs'!F23/1000</f>
        <v>0</v>
      </c>
      <c r="F22" s="9">
        <f>10%*'Direct costs'!G23/1000</f>
        <v>0</v>
      </c>
      <c r="G22" s="9">
        <f>10%*'Direct costs'!H23/1000</f>
        <v>0</v>
      </c>
      <c r="H22" s="9">
        <f>10%*'Direct costs'!I23/1000</f>
        <v>0</v>
      </c>
      <c r="I22" s="9">
        <f>10%*'Direct costs'!J23/1000</f>
        <v>0</v>
      </c>
      <c r="J22" s="9">
        <f>10%*'Direct costs'!K23/1000</f>
        <v>0</v>
      </c>
      <c r="K22" s="9">
        <f>10%*'Direct costs'!L23/1000</f>
        <v>0</v>
      </c>
      <c r="L22" s="9">
        <f>10%*'Direct costs'!M23/1000</f>
        <v>0</v>
      </c>
      <c r="M22" s="9">
        <f>10%*'Direct costs'!N23/1000</f>
        <v>0</v>
      </c>
      <c r="N22" s="9">
        <f>10%*'Direct costs'!O23/1000</f>
        <v>0</v>
      </c>
      <c r="O22" s="9">
        <f>10%*'Direct costs'!P23/1000</f>
        <v>0</v>
      </c>
      <c r="P22" s="9">
        <f>10%*'Direct costs'!Q23/1000</f>
        <v>0</v>
      </c>
    </row>
    <row r="23" spans="1:16" x14ac:dyDescent="0.25">
      <c r="A23" s="4" t="s">
        <v>106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</row>
    <row r="24" spans="1:16" ht="13" x14ac:dyDescent="0.3">
      <c r="A24" s="15" t="s">
        <v>107</v>
      </c>
      <c r="B24" s="8">
        <f t="shared" ref="B24:P24" si="4">B23+B22</f>
        <v>0</v>
      </c>
      <c r="C24" s="8">
        <f t="shared" si="4"/>
        <v>0</v>
      </c>
      <c r="D24" s="8">
        <f t="shared" si="4"/>
        <v>0</v>
      </c>
      <c r="E24" s="8">
        <f t="shared" si="4"/>
        <v>0</v>
      </c>
      <c r="F24" s="8">
        <f t="shared" si="4"/>
        <v>0</v>
      </c>
      <c r="G24" s="8">
        <f t="shared" si="4"/>
        <v>0</v>
      </c>
      <c r="H24" s="8">
        <f t="shared" si="4"/>
        <v>0</v>
      </c>
      <c r="I24" s="8">
        <f t="shared" si="4"/>
        <v>0</v>
      </c>
      <c r="J24" s="8">
        <f t="shared" si="4"/>
        <v>0</v>
      </c>
      <c r="K24" s="8">
        <f t="shared" si="4"/>
        <v>0</v>
      </c>
      <c r="L24" s="8">
        <f t="shared" si="4"/>
        <v>0</v>
      </c>
      <c r="M24" s="8">
        <f t="shared" si="4"/>
        <v>0</v>
      </c>
      <c r="N24" s="8">
        <f t="shared" si="4"/>
        <v>0</v>
      </c>
      <c r="O24" s="8">
        <f t="shared" si="4"/>
        <v>0</v>
      </c>
      <c r="P24" s="8">
        <f t="shared" si="4"/>
        <v>0</v>
      </c>
    </row>
    <row r="25" spans="1:16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ht="13" x14ac:dyDescent="0.3">
      <c r="A26" s="15" t="s">
        <v>108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x14ac:dyDescent="0.25">
      <c r="A27" s="4" t="s">
        <v>109</v>
      </c>
      <c r="B27" s="9">
        <f>'Debt Schedule'!C12/1000</f>
        <v>0</v>
      </c>
      <c r="C27" s="9">
        <f>'Debt Schedule'!D12/1000</f>
        <v>0</v>
      </c>
      <c r="D27" s="9">
        <f>'Debt Schedule'!E12/1000</f>
        <v>0</v>
      </c>
      <c r="E27" s="9">
        <f>'Debt Schedule'!F12/1000</f>
        <v>0</v>
      </c>
      <c r="F27" s="9">
        <f>'Debt Schedule'!G12/1000</f>
        <v>0</v>
      </c>
      <c r="G27" s="9">
        <f>'Debt Schedule'!H12/1000</f>
        <v>0</v>
      </c>
      <c r="H27" s="9">
        <f>'Debt Schedule'!I7/1000</f>
        <v>0</v>
      </c>
      <c r="I27" s="9">
        <f>'Debt Schedule'!J7/1000</f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</row>
    <row r="28" spans="1:16" ht="13" x14ac:dyDescent="0.3">
      <c r="A28" s="15" t="s">
        <v>110</v>
      </c>
      <c r="B28" s="9">
        <f>B27</f>
        <v>0</v>
      </c>
      <c r="C28" s="9">
        <f t="shared" ref="C28:P28" si="5">C27</f>
        <v>0</v>
      </c>
      <c r="D28" s="9">
        <f t="shared" si="5"/>
        <v>0</v>
      </c>
      <c r="E28" s="9">
        <f t="shared" si="5"/>
        <v>0</v>
      </c>
      <c r="F28" s="9">
        <f t="shared" si="5"/>
        <v>0</v>
      </c>
      <c r="G28" s="9">
        <f t="shared" si="5"/>
        <v>0</v>
      </c>
      <c r="H28" s="9">
        <f t="shared" si="5"/>
        <v>0</v>
      </c>
      <c r="I28" s="9">
        <f t="shared" si="5"/>
        <v>0</v>
      </c>
      <c r="J28" s="9">
        <f t="shared" si="5"/>
        <v>0</v>
      </c>
      <c r="K28" s="9">
        <f t="shared" si="5"/>
        <v>0</v>
      </c>
      <c r="L28" s="9">
        <f t="shared" si="5"/>
        <v>0</v>
      </c>
      <c r="M28" s="9">
        <f t="shared" si="5"/>
        <v>0</v>
      </c>
      <c r="N28" s="9">
        <f t="shared" si="5"/>
        <v>0</v>
      </c>
      <c r="O28" s="9">
        <f t="shared" si="5"/>
        <v>0</v>
      </c>
      <c r="P28" s="9">
        <f t="shared" si="5"/>
        <v>0</v>
      </c>
    </row>
    <row r="29" spans="1:16" ht="13" x14ac:dyDescent="0.3">
      <c r="A29" s="15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ht="13" x14ac:dyDescent="0.3">
      <c r="A30" s="15" t="s">
        <v>111</v>
      </c>
      <c r="B30" s="8">
        <f>B28+B24</f>
        <v>0</v>
      </c>
      <c r="C30" s="8">
        <f t="shared" ref="C30:P30" si="6">C28+C24</f>
        <v>0</v>
      </c>
      <c r="D30" s="8">
        <f t="shared" si="6"/>
        <v>0</v>
      </c>
      <c r="E30" s="8">
        <f t="shared" si="6"/>
        <v>0</v>
      </c>
      <c r="F30" s="8">
        <f t="shared" si="6"/>
        <v>0</v>
      </c>
      <c r="G30" s="8">
        <f t="shared" si="6"/>
        <v>0</v>
      </c>
      <c r="H30" s="8">
        <f t="shared" si="6"/>
        <v>0</v>
      </c>
      <c r="I30" s="8">
        <f t="shared" si="6"/>
        <v>0</v>
      </c>
      <c r="J30" s="8">
        <f t="shared" si="6"/>
        <v>0</v>
      </c>
      <c r="K30" s="8">
        <f t="shared" si="6"/>
        <v>0</v>
      </c>
      <c r="L30" s="8">
        <f t="shared" si="6"/>
        <v>0</v>
      </c>
      <c r="M30" s="8">
        <f t="shared" si="6"/>
        <v>0</v>
      </c>
      <c r="N30" s="8">
        <f t="shared" si="6"/>
        <v>0</v>
      </c>
      <c r="O30" s="8">
        <f t="shared" si="6"/>
        <v>0</v>
      </c>
      <c r="P30" s="8">
        <f t="shared" si="6"/>
        <v>0</v>
      </c>
    </row>
    <row r="31" spans="1:16" x14ac:dyDescent="0.2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ht="13" x14ac:dyDescent="0.3">
      <c r="A32" s="15" t="s">
        <v>92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25">
      <c r="A33" s="4" t="s">
        <v>112</v>
      </c>
      <c r="B33" s="9">
        <f>('Capital Structure'!B7+'Capital Structure'!B6)/1000</f>
        <v>0</v>
      </c>
      <c r="C33" s="9">
        <f>B33</f>
        <v>0</v>
      </c>
      <c r="D33" s="9">
        <f t="shared" ref="D33:P33" si="7">C33</f>
        <v>0</v>
      </c>
      <c r="E33" s="9">
        <f t="shared" si="7"/>
        <v>0</v>
      </c>
      <c r="F33" s="9">
        <f t="shared" si="7"/>
        <v>0</v>
      </c>
      <c r="G33" s="9">
        <f t="shared" si="7"/>
        <v>0</v>
      </c>
      <c r="H33" s="9">
        <f t="shared" si="7"/>
        <v>0</v>
      </c>
      <c r="I33" s="9">
        <f t="shared" si="7"/>
        <v>0</v>
      </c>
      <c r="J33" s="9">
        <f t="shared" si="7"/>
        <v>0</v>
      </c>
      <c r="K33" s="9">
        <f t="shared" si="7"/>
        <v>0</v>
      </c>
      <c r="L33" s="9">
        <f t="shared" si="7"/>
        <v>0</v>
      </c>
      <c r="M33" s="9">
        <f t="shared" si="7"/>
        <v>0</v>
      </c>
      <c r="N33" s="9">
        <f t="shared" si="7"/>
        <v>0</v>
      </c>
      <c r="O33" s="9">
        <f t="shared" si="7"/>
        <v>0</v>
      </c>
      <c r="P33" s="9">
        <f t="shared" si="7"/>
        <v>0</v>
      </c>
    </row>
    <row r="34" spans="1:16" x14ac:dyDescent="0.25">
      <c r="A34" s="4" t="s">
        <v>113</v>
      </c>
      <c r="B34" s="9">
        <f>'P&amp;L'!B30</f>
        <v>0</v>
      </c>
      <c r="C34" s="9">
        <f>'P&amp;L'!C30+B34</f>
        <v>0</v>
      </c>
      <c r="D34" s="9">
        <f>'P&amp;L'!D30+C34</f>
        <v>0</v>
      </c>
      <c r="E34" s="9">
        <f>'P&amp;L'!E30+D34</f>
        <v>0</v>
      </c>
      <c r="F34" s="9">
        <f>'P&amp;L'!F30+E34</f>
        <v>0</v>
      </c>
      <c r="G34" s="9">
        <f>'P&amp;L'!G30+F34</f>
        <v>0</v>
      </c>
      <c r="H34" s="9">
        <f>'P&amp;L'!H30+G34</f>
        <v>0</v>
      </c>
      <c r="I34" s="9">
        <f>'P&amp;L'!I30+H34</f>
        <v>0</v>
      </c>
      <c r="J34" s="9">
        <f>'P&amp;L'!J30+I34</f>
        <v>0</v>
      </c>
      <c r="K34" s="9">
        <f>'P&amp;L'!K30+J34</f>
        <v>0</v>
      </c>
      <c r="L34" s="9">
        <f>'P&amp;L'!L30+K34</f>
        <v>0</v>
      </c>
      <c r="M34" s="9">
        <f>'P&amp;L'!M30+L34</f>
        <v>0</v>
      </c>
      <c r="N34" s="9">
        <f>'P&amp;L'!N30+M34</f>
        <v>0</v>
      </c>
      <c r="O34" s="9">
        <f>'P&amp;L'!O30+N34</f>
        <v>0</v>
      </c>
      <c r="P34" s="9">
        <f>'P&amp;L'!P30+O34</f>
        <v>0</v>
      </c>
    </row>
    <row r="35" spans="1:16" ht="13" x14ac:dyDescent="0.3">
      <c r="A35" s="15" t="s">
        <v>114</v>
      </c>
      <c r="B35" s="8">
        <f>B34+B33</f>
        <v>0</v>
      </c>
      <c r="C35" s="8">
        <f t="shared" ref="C35:P35" si="8">C34+C33</f>
        <v>0</v>
      </c>
      <c r="D35" s="8">
        <f t="shared" si="8"/>
        <v>0</v>
      </c>
      <c r="E35" s="8">
        <f t="shared" si="8"/>
        <v>0</v>
      </c>
      <c r="F35" s="8">
        <f t="shared" si="8"/>
        <v>0</v>
      </c>
      <c r="G35" s="8">
        <f t="shared" si="8"/>
        <v>0</v>
      </c>
      <c r="H35" s="8">
        <f t="shared" si="8"/>
        <v>0</v>
      </c>
      <c r="I35" s="8">
        <f t="shared" si="8"/>
        <v>0</v>
      </c>
      <c r="J35" s="8">
        <f t="shared" si="8"/>
        <v>0</v>
      </c>
      <c r="K35" s="8">
        <f t="shared" si="8"/>
        <v>0</v>
      </c>
      <c r="L35" s="8">
        <f t="shared" si="8"/>
        <v>0</v>
      </c>
      <c r="M35" s="8">
        <f t="shared" si="8"/>
        <v>0</v>
      </c>
      <c r="N35" s="8">
        <f t="shared" si="8"/>
        <v>0</v>
      </c>
      <c r="O35" s="8">
        <f t="shared" si="8"/>
        <v>0</v>
      </c>
      <c r="P35" s="8">
        <f t="shared" si="8"/>
        <v>0</v>
      </c>
    </row>
    <row r="36" spans="1:16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 ht="13" x14ac:dyDescent="0.3">
      <c r="A37" s="15" t="s">
        <v>115</v>
      </c>
      <c r="B37" s="16">
        <f>B35+B30</f>
        <v>0</v>
      </c>
      <c r="C37" s="16">
        <f t="shared" ref="C37:P37" si="9">C35+C30</f>
        <v>0</v>
      </c>
      <c r="D37" s="16">
        <f t="shared" si="9"/>
        <v>0</v>
      </c>
      <c r="E37" s="16">
        <f t="shared" si="9"/>
        <v>0</v>
      </c>
      <c r="F37" s="16">
        <f t="shared" si="9"/>
        <v>0</v>
      </c>
      <c r="G37" s="16">
        <f t="shared" si="9"/>
        <v>0</v>
      </c>
      <c r="H37" s="16">
        <f t="shared" si="9"/>
        <v>0</v>
      </c>
      <c r="I37" s="16">
        <f t="shared" si="9"/>
        <v>0</v>
      </c>
      <c r="J37" s="16">
        <f t="shared" si="9"/>
        <v>0</v>
      </c>
      <c r="K37" s="16">
        <f t="shared" si="9"/>
        <v>0</v>
      </c>
      <c r="L37" s="16">
        <f t="shared" si="9"/>
        <v>0</v>
      </c>
      <c r="M37" s="16">
        <f t="shared" si="9"/>
        <v>0</v>
      </c>
      <c r="N37" s="16">
        <f t="shared" si="9"/>
        <v>0</v>
      </c>
      <c r="O37" s="16">
        <f t="shared" si="9"/>
        <v>0</v>
      </c>
      <c r="P37" s="16">
        <f t="shared" si="9"/>
        <v>0</v>
      </c>
    </row>
    <row r="38" spans="1:16" ht="13" x14ac:dyDescent="0.3">
      <c r="A38" s="15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 x14ac:dyDescent="0.25">
      <c r="B39" s="17">
        <f>B37-B18</f>
        <v>0</v>
      </c>
      <c r="C39" s="17">
        <f t="shared" ref="C39:P39" si="10">C37-C18</f>
        <v>0</v>
      </c>
      <c r="D39" s="17">
        <f t="shared" si="10"/>
        <v>0</v>
      </c>
      <c r="E39" s="17">
        <f t="shared" si="10"/>
        <v>0</v>
      </c>
      <c r="F39" s="17">
        <f t="shared" si="10"/>
        <v>0</v>
      </c>
      <c r="G39" s="17">
        <f t="shared" si="10"/>
        <v>0</v>
      </c>
      <c r="H39" s="17">
        <f t="shared" si="10"/>
        <v>0</v>
      </c>
      <c r="I39" s="17">
        <f t="shared" si="10"/>
        <v>0</v>
      </c>
      <c r="J39" s="17">
        <f t="shared" si="10"/>
        <v>0</v>
      </c>
      <c r="K39" s="17">
        <f t="shared" si="10"/>
        <v>0</v>
      </c>
      <c r="L39" s="17">
        <f t="shared" si="10"/>
        <v>0</v>
      </c>
      <c r="M39" s="17">
        <f t="shared" si="10"/>
        <v>0</v>
      </c>
      <c r="N39" s="17">
        <f t="shared" si="10"/>
        <v>0</v>
      </c>
      <c r="O39" s="17">
        <f t="shared" si="10"/>
        <v>0</v>
      </c>
      <c r="P39" s="17">
        <f t="shared" si="10"/>
        <v>0</v>
      </c>
    </row>
  </sheetData>
  <pageMargins left="0.7" right="0.7" top="0.75" bottom="0.75" header="0.3" footer="0.3"/>
  <pageSetup paperSize="9" scale="3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BD4EC-350E-4604-AC8C-F3ECB94285BD}">
  <dimension ref="A1:Q21"/>
  <sheetViews>
    <sheetView view="pageBreakPreview" zoomScale="86" zoomScaleNormal="100" workbookViewId="0">
      <selection activeCell="A10" sqref="A10"/>
    </sheetView>
  </sheetViews>
  <sheetFormatPr defaultColWidth="8.81640625" defaultRowHeight="12.5" x14ac:dyDescent="0.25"/>
  <cols>
    <col min="1" max="1" width="48.81640625" style="4" bestFit="1" customWidth="1"/>
    <col min="2" max="2" width="13.81640625" style="4" bestFit="1" customWidth="1"/>
    <col min="3" max="3" width="16.81640625" style="4" bestFit="1" customWidth="1"/>
    <col min="4" max="4" width="17.54296875" style="4" bestFit="1" customWidth="1"/>
    <col min="5" max="5" width="17.81640625" style="4" bestFit="1" customWidth="1"/>
    <col min="6" max="6" width="16.54296875" style="4" bestFit="1" customWidth="1"/>
    <col min="7" max="7" width="17" style="4" bestFit="1" customWidth="1"/>
    <col min="8" max="8" width="16.1796875" style="4" bestFit="1" customWidth="1"/>
    <col min="9" max="14" width="14.81640625" style="4" bestFit="1" customWidth="1"/>
    <col min="15" max="16" width="16.1796875" style="4" bestFit="1" customWidth="1"/>
    <col min="17" max="16384" width="8.81640625" style="4"/>
  </cols>
  <sheetData>
    <row r="1" spans="1:17" s="12" customFormat="1" x14ac:dyDescent="0.25">
      <c r="A1" s="12" t="s">
        <v>143</v>
      </c>
    </row>
    <row r="2" spans="1:17" s="12" customFormat="1" x14ac:dyDescent="0.25">
      <c r="A2" s="12" t="s">
        <v>136</v>
      </c>
    </row>
    <row r="3" spans="1:17" s="1" customFormat="1" x14ac:dyDescent="0.25">
      <c r="A3" s="1" t="s">
        <v>117</v>
      </c>
    </row>
    <row r="5" spans="1:17" ht="13" x14ac:dyDescent="0.3">
      <c r="B5" s="23" t="s">
        <v>25</v>
      </c>
      <c r="C5" s="23">
        <v>1</v>
      </c>
      <c r="D5" s="23">
        <f>C5+1</f>
        <v>2</v>
      </c>
      <c r="E5" s="23">
        <f t="shared" ref="E5:Q5" si="0">D5+1</f>
        <v>3</v>
      </c>
      <c r="F5" s="23">
        <f t="shared" si="0"/>
        <v>4</v>
      </c>
      <c r="G5" s="23">
        <f t="shared" si="0"/>
        <v>5</v>
      </c>
      <c r="H5" s="23">
        <f t="shared" si="0"/>
        <v>6</v>
      </c>
      <c r="I5" s="23">
        <f t="shared" si="0"/>
        <v>7</v>
      </c>
      <c r="J5" s="23">
        <f t="shared" si="0"/>
        <v>8</v>
      </c>
      <c r="K5" s="23">
        <f t="shared" si="0"/>
        <v>9</v>
      </c>
      <c r="L5" s="23">
        <f t="shared" si="0"/>
        <v>10</v>
      </c>
      <c r="M5" s="23">
        <f t="shared" si="0"/>
        <v>11</v>
      </c>
      <c r="N5" s="23">
        <f t="shared" si="0"/>
        <v>12</v>
      </c>
      <c r="O5" s="23">
        <f t="shared" si="0"/>
        <v>13</v>
      </c>
      <c r="P5" s="23">
        <f t="shared" si="0"/>
        <v>14</v>
      </c>
      <c r="Q5" s="23">
        <f t="shared" si="0"/>
        <v>15</v>
      </c>
    </row>
    <row r="7" spans="1:17" x14ac:dyDescent="0.25">
      <c r="A7" s="4" t="s">
        <v>121</v>
      </c>
      <c r="C7" s="6">
        <f>'Capital Structure'!B5</f>
        <v>0</v>
      </c>
      <c r="D7" s="17">
        <f>C12</f>
        <v>0</v>
      </c>
      <c r="E7" s="17">
        <f>D12</f>
        <v>0</v>
      </c>
      <c r="F7" s="17">
        <f>E12</f>
        <v>0</v>
      </c>
      <c r="G7" s="17">
        <f>F12</f>
        <v>0</v>
      </c>
      <c r="H7" s="17">
        <f>G12</f>
        <v>0</v>
      </c>
    </row>
    <row r="8" spans="1:17" ht="13" x14ac:dyDescent="0.3">
      <c r="A8" s="4" t="s">
        <v>118</v>
      </c>
      <c r="B8" s="6"/>
      <c r="C8" s="24">
        <f t="shared" ref="C8:H8" si="1">C7*C9</f>
        <v>0</v>
      </c>
      <c r="D8" s="24">
        <f t="shared" si="1"/>
        <v>0</v>
      </c>
      <c r="E8" s="24">
        <f t="shared" si="1"/>
        <v>0</v>
      </c>
      <c r="F8" s="24">
        <f t="shared" si="1"/>
        <v>0</v>
      </c>
      <c r="G8" s="24">
        <f t="shared" si="1"/>
        <v>0</v>
      </c>
      <c r="H8" s="24">
        <f t="shared" si="1"/>
        <v>0</v>
      </c>
      <c r="I8" s="6"/>
      <c r="J8" s="6"/>
      <c r="K8" s="6"/>
      <c r="L8" s="6"/>
      <c r="M8" s="6"/>
      <c r="N8" s="6"/>
      <c r="O8" s="6"/>
      <c r="P8" s="6"/>
      <c r="Q8" s="9"/>
    </row>
    <row r="9" spans="1:17" ht="13" x14ac:dyDescent="0.3">
      <c r="A9" s="27" t="s">
        <v>191</v>
      </c>
      <c r="B9" s="28"/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"/>
      <c r="J9" s="6"/>
      <c r="K9" s="6"/>
      <c r="L9" s="6"/>
      <c r="M9" s="6"/>
      <c r="N9" s="6"/>
      <c r="O9" s="6"/>
      <c r="P9" s="6"/>
    </row>
    <row r="10" spans="1:17" x14ac:dyDescent="0.25">
      <c r="A10" s="4" t="s">
        <v>119</v>
      </c>
      <c r="B10" s="9"/>
      <c r="C10" s="26">
        <v>0</v>
      </c>
      <c r="D10" s="6">
        <f>-C7/5</f>
        <v>0</v>
      </c>
      <c r="E10" s="6">
        <f>D10</f>
        <v>0</v>
      </c>
      <c r="F10" s="6">
        <f>E10</f>
        <v>0</v>
      </c>
      <c r="G10" s="6">
        <f>F10</f>
        <v>0</v>
      </c>
      <c r="H10" s="6">
        <f>G10</f>
        <v>0</v>
      </c>
      <c r="I10" s="6"/>
      <c r="J10" s="6"/>
      <c r="K10" s="6"/>
      <c r="L10" s="6"/>
      <c r="M10" s="6"/>
      <c r="N10" s="6"/>
      <c r="O10" s="6"/>
      <c r="P10" s="6"/>
    </row>
    <row r="11" spans="1:17" x14ac:dyDescent="0.25">
      <c r="A11" s="4" t="s">
        <v>165</v>
      </c>
      <c r="B11" s="9"/>
      <c r="C11" s="26">
        <f t="shared" ref="C11:H11" si="2">-C8+C10</f>
        <v>0</v>
      </c>
      <c r="D11" s="26">
        <f t="shared" si="2"/>
        <v>0</v>
      </c>
      <c r="E11" s="26">
        <f t="shared" si="2"/>
        <v>0</v>
      </c>
      <c r="F11" s="26">
        <f t="shared" si="2"/>
        <v>0</v>
      </c>
      <c r="G11" s="26">
        <f t="shared" si="2"/>
        <v>0</v>
      </c>
      <c r="H11" s="26">
        <f t="shared" si="2"/>
        <v>0</v>
      </c>
      <c r="I11" s="6"/>
      <c r="J11" s="6"/>
      <c r="K11" s="6"/>
      <c r="L11" s="6"/>
      <c r="M11" s="6"/>
      <c r="N11" s="6"/>
      <c r="O11" s="6"/>
      <c r="P11" s="6"/>
    </row>
    <row r="12" spans="1:17" x14ac:dyDescent="0.25">
      <c r="A12" s="4" t="s">
        <v>120</v>
      </c>
      <c r="C12" s="17">
        <f t="shared" ref="C12:H12" si="3">C7+C10</f>
        <v>0</v>
      </c>
      <c r="D12" s="17">
        <f t="shared" si="3"/>
        <v>0</v>
      </c>
      <c r="E12" s="17">
        <f t="shared" si="3"/>
        <v>0</v>
      </c>
      <c r="F12" s="17">
        <f t="shared" si="3"/>
        <v>0</v>
      </c>
      <c r="G12" s="17">
        <f t="shared" si="3"/>
        <v>0</v>
      </c>
      <c r="H12" s="17">
        <f t="shared" si="3"/>
        <v>0</v>
      </c>
    </row>
    <row r="13" spans="1:17" x14ac:dyDescent="0.25">
      <c r="C13" s="17">
        <f t="shared" ref="C13:H13" si="4">C7+C8+C11</f>
        <v>0</v>
      </c>
      <c r="D13" s="17">
        <f t="shared" si="4"/>
        <v>0</v>
      </c>
      <c r="E13" s="17">
        <f t="shared" si="4"/>
        <v>0</v>
      </c>
      <c r="F13" s="17">
        <f t="shared" si="4"/>
        <v>0</v>
      </c>
      <c r="G13" s="17">
        <f t="shared" si="4"/>
        <v>0</v>
      </c>
      <c r="H13" s="17">
        <f t="shared" si="4"/>
        <v>0</v>
      </c>
    </row>
    <row r="16" spans="1:17" x14ac:dyDescent="0.25">
      <c r="C16" s="17"/>
      <c r="D16" s="17"/>
      <c r="E16" s="17"/>
      <c r="F16" s="17"/>
      <c r="G16" s="17"/>
      <c r="H16" s="17"/>
    </row>
    <row r="17" spans="1:8" x14ac:dyDescent="0.25">
      <c r="C17" s="17"/>
      <c r="D17" s="17"/>
      <c r="E17" s="17"/>
      <c r="F17" s="17"/>
      <c r="G17" s="17"/>
      <c r="H17" s="17"/>
    </row>
    <row r="18" spans="1:8" ht="13" x14ac:dyDescent="0.3">
      <c r="A18" s="51"/>
      <c r="C18" s="52"/>
      <c r="D18" s="52"/>
      <c r="E18" s="52"/>
      <c r="F18" s="52"/>
      <c r="G18" s="52"/>
      <c r="H18" s="52"/>
    </row>
    <row r="19" spans="1:8" x14ac:dyDescent="0.25">
      <c r="C19" s="46"/>
      <c r="D19" s="46"/>
      <c r="E19" s="46"/>
      <c r="F19" s="46"/>
      <c r="G19" s="46"/>
      <c r="H19" s="46"/>
    </row>
    <row r="20" spans="1:8" x14ac:dyDescent="0.25">
      <c r="C20" s="46"/>
      <c r="D20" s="46"/>
      <c r="E20" s="46"/>
      <c r="F20" s="46"/>
      <c r="G20" s="46"/>
      <c r="H20" s="46"/>
    </row>
    <row r="21" spans="1:8" x14ac:dyDescent="0.25">
      <c r="D21" s="46"/>
      <c r="E21" s="46"/>
      <c r="F21" s="46"/>
      <c r="G21" s="46"/>
      <c r="H21" s="46"/>
    </row>
  </sheetData>
  <pageMargins left="0.7" right="0.7" top="0.75" bottom="0.75" header="0.3" footer="0.3"/>
  <pageSetup paperSize="9" scale="2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C3815-CDFF-4D7F-A9AE-C4EDFD845DAA}">
  <dimension ref="A1:P9"/>
  <sheetViews>
    <sheetView view="pageBreakPreview" zoomScale="86" zoomScaleNormal="100" workbookViewId="0">
      <selection activeCell="C5" sqref="C5"/>
    </sheetView>
  </sheetViews>
  <sheetFormatPr defaultColWidth="8.81640625" defaultRowHeight="12.5" x14ac:dyDescent="0.25"/>
  <cols>
    <col min="1" max="1" width="48.81640625" style="4" bestFit="1" customWidth="1"/>
    <col min="2" max="2" width="18" style="4" bestFit="1" customWidth="1"/>
    <col min="3" max="14" width="14.81640625" style="4" bestFit="1" customWidth="1"/>
    <col min="15" max="16" width="16.1796875" style="4" bestFit="1" customWidth="1"/>
    <col min="17" max="16384" width="8.81640625" style="4"/>
  </cols>
  <sheetData>
    <row r="1" spans="1:16" s="12" customFormat="1" x14ac:dyDescent="0.25">
      <c r="A1" s="12" t="s">
        <v>143</v>
      </c>
    </row>
    <row r="2" spans="1:16" s="12" customFormat="1" x14ac:dyDescent="0.25">
      <c r="A2" s="12" t="s">
        <v>136</v>
      </c>
    </row>
    <row r="3" spans="1:16" s="1" customFormat="1" x14ac:dyDescent="0.25">
      <c r="A3" s="1" t="s">
        <v>90</v>
      </c>
    </row>
    <row r="5" spans="1:16" ht="13" x14ac:dyDescent="0.3">
      <c r="A5" s="4" t="s">
        <v>91</v>
      </c>
      <c r="B5" s="6">
        <f>'Project Cost'!$B$25*'Capital Structure'!C5</f>
        <v>0</v>
      </c>
      <c r="C5" s="62">
        <v>0.4</v>
      </c>
    </row>
    <row r="6" spans="1:16" ht="13" x14ac:dyDescent="0.3">
      <c r="A6" s="4" t="s">
        <v>184</v>
      </c>
      <c r="B6" s="6">
        <f>'Project Cost'!B25*C6</f>
        <v>0</v>
      </c>
      <c r="C6" s="62">
        <v>0</v>
      </c>
    </row>
    <row r="7" spans="1:16" ht="13" x14ac:dyDescent="0.3">
      <c r="A7" s="4" t="s">
        <v>211</v>
      </c>
      <c r="B7" s="6">
        <f>'Project Cost'!$B$25*'Capital Structure'!C7</f>
        <v>0</v>
      </c>
      <c r="C7" s="72">
        <f>1-C5-C6</f>
        <v>0.6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13.5" thickBot="1" x14ac:dyDescent="0.35">
      <c r="A8" s="29" t="s">
        <v>8</v>
      </c>
      <c r="B8" s="30">
        <f>SUM(B5:B7)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3" thickTop="1" x14ac:dyDescent="0.25">
      <c r="B9" s="9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</sheetData>
  <pageMargins left="0.7" right="0.7" top="0.75" bottom="0.75" header="0.3" footer="0.3"/>
  <pageSetup paperSize="9" orientation="portrait" r:id="rId1"/>
  <colBreaks count="1" manualBreakCount="1">
    <brk id="3" max="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23C2-C3D1-477E-BA26-6F4271AAB207}">
  <dimension ref="A1:P30"/>
  <sheetViews>
    <sheetView view="pageBreakPreview" zoomScale="73" zoomScaleNormal="100" workbookViewId="0">
      <selection activeCell="C8" sqref="C8"/>
    </sheetView>
  </sheetViews>
  <sheetFormatPr defaultColWidth="8.81640625" defaultRowHeight="12.5" x14ac:dyDescent="0.25"/>
  <cols>
    <col min="1" max="1" width="51.453125" style="4" bestFit="1" customWidth="1"/>
    <col min="2" max="2" width="20.81640625" style="4" bestFit="1" customWidth="1"/>
    <col min="3" max="14" width="14.81640625" style="4" bestFit="1" customWidth="1"/>
    <col min="15" max="16" width="16.1796875" style="4" bestFit="1" customWidth="1"/>
    <col min="17" max="16384" width="8.81640625" style="4"/>
  </cols>
  <sheetData>
    <row r="1" spans="1:16" s="12" customFormat="1" x14ac:dyDescent="0.25">
      <c r="A1" s="12" t="s">
        <v>143</v>
      </c>
    </row>
    <row r="2" spans="1:16" s="12" customFormat="1" x14ac:dyDescent="0.25">
      <c r="A2" s="12" t="s">
        <v>136</v>
      </c>
    </row>
    <row r="3" spans="1:16" s="1" customFormat="1" x14ac:dyDescent="0.25">
      <c r="A3" s="1" t="s">
        <v>84</v>
      </c>
    </row>
    <row r="5" spans="1:16" ht="13" x14ac:dyDescent="0.3">
      <c r="A5" s="10" t="s">
        <v>77</v>
      </c>
      <c r="B5" s="9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3" x14ac:dyDescent="0.3">
      <c r="A6" s="15" t="s">
        <v>78</v>
      </c>
      <c r="B6" s="9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5">
      <c r="A7" s="73" t="s">
        <v>5</v>
      </c>
      <c r="B7" s="6">
        <v>54000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13" x14ac:dyDescent="0.3">
      <c r="A8" s="18" t="s">
        <v>213</v>
      </c>
      <c r="B8" s="64">
        <v>2</v>
      </c>
      <c r="C8" s="15" t="s">
        <v>212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5">
      <c r="A9" s="4" t="s">
        <v>214</v>
      </c>
      <c r="B9" s="9">
        <f>B7*B8</f>
        <v>108000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5">
      <c r="A10" s="18" t="s">
        <v>79</v>
      </c>
      <c r="B10" s="7">
        <f>'Leased Area-People''s Sq.'!B11</f>
        <v>16200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4" t="s">
        <v>80</v>
      </c>
      <c r="B11" s="63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5">
      <c r="A12" s="18" t="s">
        <v>81</v>
      </c>
      <c r="B12" s="6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3" x14ac:dyDescent="0.3">
      <c r="A16" s="15" t="s">
        <v>137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25">
      <c r="A17" s="4" t="s">
        <v>82</v>
      </c>
      <c r="B17" s="49">
        <f>(B9)*B11</f>
        <v>0</v>
      </c>
    </row>
    <row r="18" spans="1:16" ht="13" x14ac:dyDescent="0.3">
      <c r="A18" s="4" t="s">
        <v>83</v>
      </c>
      <c r="B18" s="57">
        <f>B12*B10</f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13" x14ac:dyDescent="0.3">
      <c r="A19" s="4" t="s">
        <v>145</v>
      </c>
      <c r="B19" s="65"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x14ac:dyDescent="0.25">
      <c r="A20" s="4" t="s">
        <v>86</v>
      </c>
      <c r="B20" s="65">
        <v>0</v>
      </c>
    </row>
    <row r="21" spans="1:16" ht="13.5" thickBot="1" x14ac:dyDescent="0.35">
      <c r="A21" s="31" t="s">
        <v>85</v>
      </c>
      <c r="B21" s="32">
        <f>SUM(B17:B20)</f>
        <v>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22" spans="1:16" ht="13" thickTop="1" x14ac:dyDescent="0.25">
      <c r="B22" s="9"/>
    </row>
    <row r="23" spans="1:16" x14ac:dyDescent="0.25">
      <c r="B23" s="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x14ac:dyDescent="0.25">
      <c r="B24" s="9"/>
    </row>
    <row r="25" spans="1:16" ht="13" x14ac:dyDescent="0.3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7" spans="1:16" x14ac:dyDescent="0.25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3" x14ac:dyDescent="0.3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30" spans="1:16" ht="13" x14ac:dyDescent="0.3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3</vt:i4>
      </vt:variant>
    </vt:vector>
  </HeadingPairs>
  <TitlesOfParts>
    <vt:vector size="29" baseType="lpstr">
      <vt:lpstr>Form Fin 3</vt:lpstr>
      <vt:lpstr>Form Fin 2</vt:lpstr>
      <vt:lpstr>Form Fin 1</vt:lpstr>
      <vt:lpstr>CFS</vt:lpstr>
      <vt:lpstr>P&amp;L</vt:lpstr>
      <vt:lpstr>BS</vt:lpstr>
      <vt:lpstr>Debt Schedule</vt:lpstr>
      <vt:lpstr>Capital Structure</vt:lpstr>
      <vt:lpstr>People's Square Const.</vt:lpstr>
      <vt:lpstr>Project Cost</vt:lpstr>
      <vt:lpstr>Operational Expenses</vt:lpstr>
      <vt:lpstr>Direct costs</vt:lpstr>
      <vt:lpstr>DirCosPrc</vt:lpstr>
      <vt:lpstr>DirCosts</vt:lpstr>
      <vt:lpstr>Staff Req</vt:lpstr>
      <vt:lpstr>Revenue</vt:lpstr>
      <vt:lpstr>RevGrwt</vt:lpstr>
      <vt:lpstr>RevPrc</vt:lpstr>
      <vt:lpstr>Operational Capacity - A</vt:lpstr>
      <vt:lpstr>Operational Capacity</vt:lpstr>
      <vt:lpstr>OpCap Driver</vt:lpstr>
      <vt:lpstr>Total Capacity</vt:lpstr>
      <vt:lpstr>Additional Revenues</vt:lpstr>
      <vt:lpstr>Commute Facility</vt:lpstr>
      <vt:lpstr>Parking Capacity - People's Sq.</vt:lpstr>
      <vt:lpstr>Leased Area-People's Sq.</vt:lpstr>
      <vt:lpstr>'Capital Structure'!Print_Area</vt:lpstr>
      <vt:lpstr>'People''s Square Const.'!Print_Area</vt:lpstr>
      <vt:lpstr>'Project Cost'!Print_Area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Faraz Syed</dc:creator>
  <cp:lastModifiedBy>Faraz Syed</cp:lastModifiedBy>
  <cp:lastPrinted>2024-05-16T05:01:59Z</cp:lastPrinted>
  <dcterms:created xsi:type="dcterms:W3CDTF">2024-03-28T13:28:36Z</dcterms:created>
  <dcterms:modified xsi:type="dcterms:W3CDTF">2024-09-15T17:54:38Z</dcterms:modified>
</cp:coreProperties>
</file>