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Arsla\OneDrive\Desktop\BPPP Projects\Chaman Master Plan\Chaman Master Plan - Project Documentations\For PPPU\Final Docs submitted by A&amp;A\For PPPU\Final for Advertisment\"/>
    </mc:Choice>
  </mc:AlternateContent>
  <xr:revisionPtr revIDLastSave="0" documentId="13_ncr:1_{7D24A7D9-CD7D-4693-BD0E-920B27779B46}" xr6:coauthVersionLast="47" xr6:coauthVersionMax="47" xr10:uidLastSave="{00000000-0000-0000-0000-000000000000}"/>
  <bookViews>
    <workbookView xWindow="-110" yWindow="-110" windowWidth="19420" windowHeight="11500" firstSheet="7" activeTab="10" xr2:uid="{00000000-000D-0000-FFFF-FFFF00000000}"/>
  </bookViews>
  <sheets>
    <sheet name="FM" sheetId="14" state="hidden" r:id="rId1"/>
    <sheet name="Cover" sheetId="20" r:id="rId2"/>
    <sheet name="MC" sheetId="3" r:id="rId3"/>
    <sheet name="Capital Costs " sheetId="15" r:id="rId4"/>
    <sheet name="FA" sheetId="16" r:id="rId5"/>
    <sheet name="Staff Requirements" sheetId="2" r:id="rId6"/>
    <sheet name="Direct Costs - Staff" sheetId="13" r:id="rId7"/>
    <sheet name="Lease Revenue" sheetId="4" r:id="rId8"/>
    <sheet name="Occupancy Factor" sheetId="9" r:id="rId9"/>
    <sheet name="Working" sheetId="19" r:id="rId10"/>
    <sheet name="PnL" sheetId="6" r:id="rId11"/>
    <sheet name="BS" sheetId="7" r:id="rId12"/>
    <sheet name="CF" sheetId="8" r:id="rId13"/>
    <sheet name="PR" sheetId="10" r:id="rId14"/>
    <sheet name="FP" sheetId="18" state="hidden" r:id="rId15"/>
  </sheets>
  <definedNames>
    <definedName name="_xlnm.Print_Area" localSheetId="14">FP!$A$4:$L$19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36" i="6" l="1"/>
  <c r="T36" i="6"/>
  <c r="S36" i="6"/>
  <c r="R36" i="6"/>
  <c r="Q36" i="6"/>
  <c r="P36" i="6"/>
  <c r="O36" i="6"/>
  <c r="N36" i="6"/>
  <c r="M36" i="6"/>
  <c r="L36" i="6"/>
  <c r="K36" i="6"/>
  <c r="J36" i="6"/>
  <c r="I36" i="6"/>
  <c r="H36" i="6"/>
  <c r="G36" i="6"/>
  <c r="F36" i="6"/>
  <c r="E36" i="6"/>
  <c r="D36" i="6"/>
  <c r="C36" i="6"/>
  <c r="V7" i="10"/>
  <c r="V5" i="10"/>
  <c r="B25" i="10"/>
  <c r="C23" i="6"/>
  <c r="D23" i="6"/>
  <c r="E23" i="6"/>
  <c r="F23" i="6"/>
  <c r="G23" i="6"/>
  <c r="H23" i="6"/>
  <c r="I23" i="6"/>
  <c r="J23" i="6"/>
  <c r="K23" i="6"/>
  <c r="L23" i="6"/>
  <c r="M23" i="6"/>
  <c r="N23" i="6"/>
  <c r="O23" i="6"/>
  <c r="P23" i="6"/>
  <c r="Q23" i="6"/>
  <c r="R23" i="6"/>
  <c r="S23" i="6"/>
  <c r="T23" i="6"/>
  <c r="U23" i="6"/>
  <c r="C24" i="6"/>
  <c r="D24" i="6"/>
  <c r="E24" i="6"/>
  <c r="F24" i="6"/>
  <c r="G24" i="6"/>
  <c r="H24" i="6"/>
  <c r="I24" i="6"/>
  <c r="J24" i="6"/>
  <c r="K24" i="6"/>
  <c r="L24" i="6"/>
  <c r="M24" i="6"/>
  <c r="N24" i="6"/>
  <c r="O24" i="6"/>
  <c r="P24" i="6"/>
  <c r="Q24" i="6"/>
  <c r="R24" i="6"/>
  <c r="S24" i="6"/>
  <c r="T24" i="6"/>
  <c r="U24" i="6"/>
  <c r="C25" i="6"/>
  <c r="D25" i="6"/>
  <c r="E25" i="6"/>
  <c r="F25" i="6"/>
  <c r="G25" i="6"/>
  <c r="H25" i="6"/>
  <c r="I25" i="6"/>
  <c r="J25" i="6"/>
  <c r="K25" i="6"/>
  <c r="L25" i="6"/>
  <c r="M25" i="6"/>
  <c r="N25" i="6"/>
  <c r="O25" i="6"/>
  <c r="P25" i="6"/>
  <c r="Q25" i="6"/>
  <c r="R25" i="6"/>
  <c r="S25" i="6"/>
  <c r="T25" i="6"/>
  <c r="U25" i="6"/>
  <c r="C26" i="6"/>
  <c r="D26" i="6"/>
  <c r="E26" i="6"/>
  <c r="F26" i="6"/>
  <c r="G26" i="6"/>
  <c r="H26" i="6"/>
  <c r="I26" i="6"/>
  <c r="J26" i="6"/>
  <c r="K26" i="6"/>
  <c r="L26" i="6"/>
  <c r="M26" i="6"/>
  <c r="N26" i="6"/>
  <c r="O26" i="6"/>
  <c r="P26" i="6"/>
  <c r="Q26" i="6"/>
  <c r="R26" i="6"/>
  <c r="S26" i="6"/>
  <c r="T26" i="6"/>
  <c r="U26" i="6"/>
  <c r="C27" i="6"/>
  <c r="D27" i="6"/>
  <c r="E27" i="6"/>
  <c r="F27" i="6"/>
  <c r="G27" i="6"/>
  <c r="H27" i="6"/>
  <c r="I27" i="6"/>
  <c r="J27" i="6"/>
  <c r="K27" i="6"/>
  <c r="L27" i="6"/>
  <c r="M27" i="6"/>
  <c r="N27" i="6"/>
  <c r="O27" i="6"/>
  <c r="P27" i="6"/>
  <c r="Q27" i="6"/>
  <c r="R27" i="6"/>
  <c r="S27" i="6"/>
  <c r="T27" i="6"/>
  <c r="U27" i="6"/>
  <c r="B27" i="6"/>
  <c r="B26" i="6"/>
  <c r="B25" i="6"/>
  <c r="B24" i="6"/>
  <c r="B23" i="6"/>
  <c r="C15" i="6"/>
  <c r="D15" i="6"/>
  <c r="E15" i="6"/>
  <c r="F15" i="6"/>
  <c r="G15" i="6"/>
  <c r="H15" i="6"/>
  <c r="I15" i="6"/>
  <c r="J15" i="6"/>
  <c r="K15" i="6"/>
  <c r="L15" i="6"/>
  <c r="M15" i="6"/>
  <c r="N15" i="6"/>
  <c r="O15" i="6"/>
  <c r="P15" i="6"/>
  <c r="Q15" i="6"/>
  <c r="R15" i="6"/>
  <c r="S15" i="6"/>
  <c r="T15" i="6"/>
  <c r="U15" i="6"/>
  <c r="B15" i="6"/>
  <c r="C8" i="6"/>
  <c r="D8" i="6"/>
  <c r="E8" i="6"/>
  <c r="F8" i="6"/>
  <c r="G8" i="6"/>
  <c r="H8" i="6"/>
  <c r="I8" i="6"/>
  <c r="J8" i="6"/>
  <c r="K8" i="6"/>
  <c r="L8" i="6"/>
  <c r="M8" i="6"/>
  <c r="N8" i="6"/>
  <c r="O8" i="6"/>
  <c r="P8" i="6"/>
  <c r="Q8" i="6"/>
  <c r="R8" i="6"/>
  <c r="S8" i="6"/>
  <c r="T8" i="6"/>
  <c r="U8" i="6"/>
  <c r="B8" i="6"/>
  <c r="A32" i="13"/>
  <c r="A33" i="13"/>
  <c r="A34" i="13"/>
  <c r="A35" i="13"/>
  <c r="A36" i="13"/>
  <c r="A37" i="13"/>
  <c r="A38" i="13"/>
  <c r="A39" i="13"/>
  <c r="A40" i="13"/>
  <c r="A41" i="13"/>
  <c r="A42" i="13"/>
  <c r="A43" i="13"/>
  <c r="A44" i="13"/>
  <c r="A31" i="13"/>
  <c r="A26" i="13"/>
  <c r="A27" i="13"/>
  <c r="A25" i="13"/>
  <c r="A21" i="13"/>
  <c r="A20" i="13"/>
  <c r="A19" i="13"/>
  <c r="A12" i="13"/>
  <c r="A13" i="13"/>
  <c r="A11" i="13"/>
  <c r="B14" i="13"/>
  <c r="B50" i="13" s="1"/>
  <c r="C22" i="13"/>
  <c r="D22" i="13"/>
  <c r="E22" i="13"/>
  <c r="F22" i="13"/>
  <c r="G22" i="13"/>
  <c r="H22" i="13"/>
  <c r="I22" i="13"/>
  <c r="J22" i="13"/>
  <c r="K22" i="13"/>
  <c r="L22" i="13"/>
  <c r="M22" i="13"/>
  <c r="N22" i="13"/>
  <c r="O22" i="13"/>
  <c r="P22" i="13"/>
  <c r="Q22" i="13"/>
  <c r="R22" i="13"/>
  <c r="S22" i="13"/>
  <c r="T22" i="13"/>
  <c r="U22" i="13"/>
  <c r="B22" i="13"/>
  <c r="C28" i="13"/>
  <c r="D28" i="13"/>
  <c r="E28" i="13"/>
  <c r="F28" i="13"/>
  <c r="G28" i="13"/>
  <c r="H28" i="13"/>
  <c r="I28" i="13"/>
  <c r="J28" i="13"/>
  <c r="K28" i="13"/>
  <c r="L28" i="13"/>
  <c r="M28" i="13"/>
  <c r="N28" i="13"/>
  <c r="O28" i="13"/>
  <c r="P28" i="13"/>
  <c r="Q28" i="13"/>
  <c r="R28" i="13"/>
  <c r="S28" i="13"/>
  <c r="T28" i="13"/>
  <c r="U28" i="13"/>
  <c r="B28" i="13"/>
  <c r="C45" i="13"/>
  <c r="D45" i="13"/>
  <c r="E45" i="13"/>
  <c r="F45" i="13"/>
  <c r="G45" i="13"/>
  <c r="H45" i="13"/>
  <c r="I45" i="13"/>
  <c r="J45" i="13"/>
  <c r="K45" i="13"/>
  <c r="L45" i="13"/>
  <c r="M45" i="13"/>
  <c r="N45" i="13"/>
  <c r="O45" i="13"/>
  <c r="P45" i="13"/>
  <c r="Q45" i="13"/>
  <c r="R45" i="13"/>
  <c r="S45" i="13"/>
  <c r="T45" i="13"/>
  <c r="U45" i="13"/>
  <c r="B45" i="13"/>
  <c r="C93" i="4" l="1"/>
  <c r="D93" i="4"/>
  <c r="E93" i="4"/>
  <c r="F93" i="4"/>
  <c r="G93" i="4"/>
  <c r="H93" i="4"/>
  <c r="I93" i="4"/>
  <c r="J93" i="4"/>
  <c r="K93" i="4"/>
  <c r="L93" i="4"/>
  <c r="M93" i="4"/>
  <c r="N93" i="4"/>
  <c r="O93" i="4"/>
  <c r="P93" i="4"/>
  <c r="Q93" i="4"/>
  <c r="R93" i="4"/>
  <c r="S93" i="4"/>
  <c r="T93" i="4"/>
  <c r="U93" i="4"/>
  <c r="B93" i="4"/>
  <c r="C91" i="4"/>
  <c r="D91" i="4" s="1"/>
  <c r="E91" i="4" s="1"/>
  <c r="F91" i="4" s="1"/>
  <c r="G91" i="4" s="1"/>
  <c r="H91" i="4" s="1"/>
  <c r="I91" i="4" s="1"/>
  <c r="J91" i="4" s="1"/>
  <c r="K91" i="4" s="1"/>
  <c r="L91" i="4" s="1"/>
  <c r="M91" i="4" s="1"/>
  <c r="N91" i="4" s="1"/>
  <c r="O91" i="4" s="1"/>
  <c r="P91" i="4" s="1"/>
  <c r="Q91" i="4" s="1"/>
  <c r="R91" i="4" s="1"/>
  <c r="S91" i="4" s="1"/>
  <c r="T91" i="4" s="1"/>
  <c r="U91" i="4" s="1"/>
  <c r="C83" i="4"/>
  <c r="D83" i="4" s="1"/>
  <c r="E83" i="4" s="1"/>
  <c r="F83" i="4" s="1"/>
  <c r="G83" i="4" s="1"/>
  <c r="H83" i="4" s="1"/>
  <c r="I83" i="4" s="1"/>
  <c r="J83" i="4" s="1"/>
  <c r="K83" i="4" s="1"/>
  <c r="L83" i="4" s="1"/>
  <c r="M83" i="4" s="1"/>
  <c r="N83" i="4" s="1"/>
  <c r="O83" i="4" s="1"/>
  <c r="P83" i="4" s="1"/>
  <c r="Q83" i="4" s="1"/>
  <c r="R83" i="4" s="1"/>
  <c r="S83" i="4" s="1"/>
  <c r="T83" i="4" s="1"/>
  <c r="U83" i="4" s="1"/>
  <c r="C75" i="4"/>
  <c r="D75" i="4" s="1"/>
  <c r="E75" i="4" s="1"/>
  <c r="F75" i="4" s="1"/>
  <c r="G75" i="4" s="1"/>
  <c r="H75" i="4" s="1"/>
  <c r="I75" i="4" s="1"/>
  <c r="J75" i="4" s="1"/>
  <c r="K75" i="4" s="1"/>
  <c r="L75" i="4" s="1"/>
  <c r="M75" i="4" s="1"/>
  <c r="N75" i="4" s="1"/>
  <c r="O75" i="4" s="1"/>
  <c r="P75" i="4" s="1"/>
  <c r="Q75" i="4" s="1"/>
  <c r="R75" i="4" s="1"/>
  <c r="S75" i="4" s="1"/>
  <c r="T75" i="4" s="1"/>
  <c r="U75" i="4" s="1"/>
  <c r="C68" i="4"/>
  <c r="D68" i="4"/>
  <c r="E68" i="4"/>
  <c r="F68" i="4"/>
  <c r="G68" i="4"/>
  <c r="H68" i="4"/>
  <c r="I68" i="4"/>
  <c r="J68" i="4"/>
  <c r="K68" i="4"/>
  <c r="L68" i="4"/>
  <c r="M68" i="4"/>
  <c r="N68" i="4"/>
  <c r="O68" i="4"/>
  <c r="P68" i="4"/>
  <c r="Q68" i="4"/>
  <c r="R68" i="4"/>
  <c r="S68" i="4"/>
  <c r="T68" i="4"/>
  <c r="U68" i="4"/>
  <c r="B68" i="4"/>
  <c r="C66" i="4"/>
  <c r="D66" i="4" s="1"/>
  <c r="E66" i="4" s="1"/>
  <c r="F66" i="4" s="1"/>
  <c r="G66" i="4" s="1"/>
  <c r="H66" i="4" s="1"/>
  <c r="I66" i="4" s="1"/>
  <c r="J66" i="4" s="1"/>
  <c r="K66" i="4" s="1"/>
  <c r="L66" i="4" s="1"/>
  <c r="M66" i="4" s="1"/>
  <c r="N66" i="4" s="1"/>
  <c r="O66" i="4" s="1"/>
  <c r="P66" i="4" s="1"/>
  <c r="Q66" i="4" s="1"/>
  <c r="R66" i="4" s="1"/>
  <c r="S66" i="4" s="1"/>
  <c r="T66" i="4" s="1"/>
  <c r="U66" i="4" s="1"/>
  <c r="C57" i="4"/>
  <c r="D57" i="4" s="1"/>
  <c r="E57" i="4" s="1"/>
  <c r="F57" i="4" s="1"/>
  <c r="G57" i="4" s="1"/>
  <c r="H57" i="4" s="1"/>
  <c r="I57" i="4" s="1"/>
  <c r="J57" i="4" s="1"/>
  <c r="K57" i="4" s="1"/>
  <c r="L57" i="4" s="1"/>
  <c r="M57" i="4" s="1"/>
  <c r="N57" i="4" s="1"/>
  <c r="O57" i="4" s="1"/>
  <c r="P57" i="4" s="1"/>
  <c r="Q57" i="4" s="1"/>
  <c r="R57" i="4" s="1"/>
  <c r="S57" i="4" s="1"/>
  <c r="T57" i="4" s="1"/>
  <c r="U57" i="4" s="1"/>
  <c r="C49" i="4"/>
  <c r="D49" i="4" s="1"/>
  <c r="E49" i="4" s="1"/>
  <c r="F49" i="4" s="1"/>
  <c r="G49" i="4" s="1"/>
  <c r="H49" i="4" s="1"/>
  <c r="I49" i="4" s="1"/>
  <c r="J49" i="4" s="1"/>
  <c r="K49" i="4" s="1"/>
  <c r="L49" i="4" s="1"/>
  <c r="M49" i="4" s="1"/>
  <c r="N49" i="4" s="1"/>
  <c r="O49" i="4" s="1"/>
  <c r="P49" i="4" s="1"/>
  <c r="Q49" i="4" s="1"/>
  <c r="R49" i="4" s="1"/>
  <c r="S49" i="4" s="1"/>
  <c r="T49" i="4" s="1"/>
  <c r="U49" i="4" s="1"/>
  <c r="C41" i="4"/>
  <c r="D41" i="4" s="1"/>
  <c r="E41" i="4" s="1"/>
  <c r="F41" i="4" s="1"/>
  <c r="G41" i="4" s="1"/>
  <c r="H41" i="4" s="1"/>
  <c r="I41" i="4" s="1"/>
  <c r="J41" i="4" s="1"/>
  <c r="K41" i="4" s="1"/>
  <c r="L41" i="4" s="1"/>
  <c r="M41" i="4" s="1"/>
  <c r="N41" i="4" s="1"/>
  <c r="O41" i="4" s="1"/>
  <c r="P41" i="4" s="1"/>
  <c r="Q41" i="4" s="1"/>
  <c r="R41" i="4" s="1"/>
  <c r="S41" i="4" s="1"/>
  <c r="T41" i="4" s="1"/>
  <c r="U41" i="4" s="1"/>
  <c r="C30" i="4"/>
  <c r="D30" i="4" s="1"/>
  <c r="E30" i="4" s="1"/>
  <c r="F30" i="4" s="1"/>
  <c r="G30" i="4" s="1"/>
  <c r="H30" i="4" s="1"/>
  <c r="I30" i="4" s="1"/>
  <c r="J30" i="4" s="1"/>
  <c r="K30" i="4" s="1"/>
  <c r="L30" i="4" s="1"/>
  <c r="M30" i="4" s="1"/>
  <c r="N30" i="4" s="1"/>
  <c r="O30" i="4" s="1"/>
  <c r="P30" i="4" s="1"/>
  <c r="Q30" i="4" s="1"/>
  <c r="R30" i="4" s="1"/>
  <c r="S30" i="4" s="1"/>
  <c r="T30" i="4" s="1"/>
  <c r="U30" i="4" s="1"/>
  <c r="C5" i="9"/>
  <c r="D5" i="9"/>
  <c r="E5" i="9"/>
  <c r="F5" i="9"/>
  <c r="G5" i="9"/>
  <c r="H5" i="9"/>
  <c r="I5" i="9"/>
  <c r="J5" i="9"/>
  <c r="K5" i="9"/>
  <c r="L5" i="9"/>
  <c r="M5" i="9"/>
  <c r="N5" i="9"/>
  <c r="O5" i="9"/>
  <c r="P5" i="9"/>
  <c r="Q5" i="9"/>
  <c r="R5" i="9"/>
  <c r="S5" i="9"/>
  <c r="T5" i="9"/>
  <c r="U5" i="9"/>
  <c r="B5" i="9"/>
  <c r="C14" i="16"/>
  <c r="F14" i="16" s="1"/>
  <c r="B14" i="16"/>
  <c r="B13" i="16"/>
  <c r="G157" i="15"/>
  <c r="C130" i="15" s="1"/>
  <c r="G14" i="16" l="1"/>
  <c r="H14" i="16" s="1"/>
  <c r="I14" i="16" s="1"/>
  <c r="J14" i="16" s="1"/>
  <c r="G17" i="8"/>
  <c r="B12" i="16"/>
  <c r="B11" i="16"/>
  <c r="B10" i="16"/>
  <c r="C12" i="16"/>
  <c r="K14" i="16" l="1"/>
  <c r="F12" i="16"/>
  <c r="G12" i="16" s="1"/>
  <c r="G139" i="15"/>
  <c r="C127" i="15" s="1"/>
  <c r="G145" i="15"/>
  <c r="C128" i="15" s="1"/>
  <c r="G151" i="15"/>
  <c r="C129" i="15" s="1"/>
  <c r="L14" i="16" l="1"/>
  <c r="H12" i="16"/>
  <c r="I12" i="16" s="1"/>
  <c r="J12" i="16" s="1"/>
  <c r="C132" i="15"/>
  <c r="D9" i="15" s="1"/>
  <c r="C11" i="16" s="1"/>
  <c r="M14" i="16" l="1"/>
  <c r="F17" i="8"/>
  <c r="F7" i="10"/>
  <c r="K12" i="16"/>
  <c r="L12" i="16" s="1"/>
  <c r="J11" i="16"/>
  <c r="K11" i="16" s="1"/>
  <c r="C13" i="16"/>
  <c r="N14" i="16" l="1"/>
  <c r="L11" i="16"/>
  <c r="M11" i="16" s="1"/>
  <c r="M12" i="16"/>
  <c r="O14" i="16" l="1"/>
  <c r="N11" i="16"/>
  <c r="N12" i="16"/>
  <c r="O12" i="16" s="1"/>
  <c r="P14" i="16" l="1"/>
  <c r="Q14" i="16" s="1"/>
  <c r="R14" i="16" s="1"/>
  <c r="O11" i="16"/>
  <c r="P11" i="16" s="1"/>
  <c r="Q11" i="16" s="1"/>
  <c r="R11" i="16" s="1"/>
  <c r="P12" i="16"/>
  <c r="S14" i="16" l="1"/>
  <c r="T14" i="16" s="1"/>
  <c r="U14" i="16" s="1"/>
  <c r="V14" i="16" s="1"/>
  <c r="W14" i="16" s="1"/>
  <c r="X14" i="16" s="1"/>
  <c r="Y14" i="16" s="1"/>
  <c r="S11" i="16"/>
  <c r="T11" i="16" s="1"/>
  <c r="U11" i="16" s="1"/>
  <c r="V11" i="16" s="1"/>
  <c r="W11" i="16" s="1"/>
  <c r="X11" i="16" s="1"/>
  <c r="Y11" i="16" s="1"/>
  <c r="Q12" i="16"/>
  <c r="R12" i="16" s="1"/>
  <c r="S12" i="16" s="1"/>
  <c r="T12" i="16" s="1"/>
  <c r="U12" i="16" l="1"/>
  <c r="V12" i="16" s="1"/>
  <c r="W12" i="16" l="1"/>
  <c r="X12" i="16" s="1"/>
  <c r="Y12" i="16" s="1"/>
  <c r="F36" i="2" l="1"/>
  <c r="F35" i="2"/>
  <c r="F34" i="2"/>
  <c r="C40" i="2"/>
  <c r="C94" i="4"/>
  <c r="D94" i="4"/>
  <c r="E94" i="4"/>
  <c r="F94" i="4"/>
  <c r="G94" i="4"/>
  <c r="H94" i="4"/>
  <c r="I94" i="4"/>
  <c r="J94" i="4"/>
  <c r="K94" i="4"/>
  <c r="L94" i="4"/>
  <c r="M94" i="4"/>
  <c r="N94" i="4"/>
  <c r="O94" i="4"/>
  <c r="P94" i="4"/>
  <c r="Q94" i="4"/>
  <c r="R94" i="4"/>
  <c r="S94" i="4"/>
  <c r="T94" i="4"/>
  <c r="U94" i="4"/>
  <c r="B94" i="4"/>
  <c r="C95" i="4" l="1"/>
  <c r="B95" i="4"/>
  <c r="C12" i="6" l="1"/>
  <c r="D95" i="4"/>
  <c r="F870" i="19"/>
  <c r="C768" i="19" s="1"/>
  <c r="F867" i="19"/>
  <c r="F866" i="19"/>
  <c r="F865" i="19"/>
  <c r="F862" i="19"/>
  <c r="C766" i="19" s="1"/>
  <c r="F858" i="19"/>
  <c r="C765" i="19" s="1"/>
  <c r="F855" i="19"/>
  <c r="C764" i="19" s="1"/>
  <c r="F852" i="19"/>
  <c r="F851" i="19"/>
  <c r="F850" i="19"/>
  <c r="F849" i="19"/>
  <c r="F848" i="19"/>
  <c r="F847" i="19"/>
  <c r="F846" i="19"/>
  <c r="F845" i="19"/>
  <c r="F842" i="19"/>
  <c r="F841" i="19"/>
  <c r="F840" i="19"/>
  <c r="F839" i="19"/>
  <c r="F838" i="19"/>
  <c r="F837" i="19"/>
  <c r="F836" i="19"/>
  <c r="F835" i="19"/>
  <c r="F831" i="19"/>
  <c r="C762" i="19" s="1"/>
  <c r="F828" i="19"/>
  <c r="F827" i="19"/>
  <c r="F824" i="19"/>
  <c r="C760" i="19" s="1"/>
  <c r="F821" i="19"/>
  <c r="F820" i="19"/>
  <c r="F819" i="19"/>
  <c r="F816" i="19"/>
  <c r="F815" i="19"/>
  <c r="F814" i="19"/>
  <c r="F813" i="19"/>
  <c r="F810" i="19"/>
  <c r="F808" i="19"/>
  <c r="F806" i="19"/>
  <c r="F802" i="19"/>
  <c r="C756" i="19" s="1"/>
  <c r="F799" i="19"/>
  <c r="C755" i="19" s="1"/>
  <c r="F796" i="19"/>
  <c r="F795" i="19"/>
  <c r="F794" i="19"/>
  <c r="F791" i="19"/>
  <c r="F790" i="19"/>
  <c r="F787" i="19"/>
  <c r="F786" i="19"/>
  <c r="F785" i="19"/>
  <c r="F782" i="19"/>
  <c r="F781" i="19"/>
  <c r="F780" i="19"/>
  <c r="F779" i="19"/>
  <c r="F776" i="19"/>
  <c r="F775" i="19"/>
  <c r="G745" i="19"/>
  <c r="G744" i="19"/>
  <c r="G743" i="19"/>
  <c r="G740" i="19"/>
  <c r="G739" i="19"/>
  <c r="G738" i="19"/>
  <c r="G735" i="19"/>
  <c r="G734" i="19"/>
  <c r="G733" i="19"/>
  <c r="G730" i="19"/>
  <c r="G729" i="19"/>
  <c r="G728" i="19"/>
  <c r="G725" i="19"/>
  <c r="G724" i="19"/>
  <c r="G723" i="19"/>
  <c r="G720" i="19"/>
  <c r="G719" i="19"/>
  <c r="G718" i="19"/>
  <c r="G717" i="19"/>
  <c r="G714" i="19"/>
  <c r="G713" i="19"/>
  <c r="G712" i="19"/>
  <c r="G711" i="19"/>
  <c r="G705" i="19"/>
  <c r="G704" i="19"/>
  <c r="G703" i="19"/>
  <c r="G702" i="19"/>
  <c r="G701" i="19"/>
  <c r="G700" i="19"/>
  <c r="G699" i="19"/>
  <c r="G698" i="19"/>
  <c r="G695" i="19"/>
  <c r="G694" i="19"/>
  <c r="G693" i="19"/>
  <c r="G690" i="19"/>
  <c r="G689" i="19"/>
  <c r="G688" i="19"/>
  <c r="G685" i="19"/>
  <c r="G684" i="19"/>
  <c r="G683" i="19"/>
  <c r="G682" i="19"/>
  <c r="G679" i="19"/>
  <c r="G678" i="19"/>
  <c r="G677" i="19"/>
  <c r="G619" i="19"/>
  <c r="G618" i="19"/>
  <c r="G615" i="19"/>
  <c r="G614" i="19"/>
  <c r="G611" i="19"/>
  <c r="G610" i="19"/>
  <c r="G607" i="19"/>
  <c r="G606" i="19"/>
  <c r="G605" i="19"/>
  <c r="G602" i="19"/>
  <c r="G601" i="19"/>
  <c r="G600" i="19"/>
  <c r="G597" i="19"/>
  <c r="G596" i="19"/>
  <c r="G593" i="19"/>
  <c r="G592" i="19"/>
  <c r="G591" i="19"/>
  <c r="G588" i="19"/>
  <c r="G587" i="19"/>
  <c r="G586" i="19"/>
  <c r="G585" i="19"/>
  <c r="G582" i="19"/>
  <c r="G581" i="19"/>
  <c r="C573" i="19"/>
  <c r="G547" i="19"/>
  <c r="G210" i="19"/>
  <c r="B12" i="6" l="1"/>
  <c r="D12" i="6"/>
  <c r="E95" i="4"/>
  <c r="F792" i="19"/>
  <c r="C753" i="19" s="1"/>
  <c r="F788" i="19"/>
  <c r="C752" i="19" s="1"/>
  <c r="F817" i="19"/>
  <c r="C758" i="19" s="1"/>
  <c r="F797" i="19"/>
  <c r="C754" i="19" s="1"/>
  <c r="F868" i="19"/>
  <c r="C767" i="19" s="1"/>
  <c r="F811" i="19"/>
  <c r="C757" i="19" s="1"/>
  <c r="F829" i="19"/>
  <c r="C761" i="19" s="1"/>
  <c r="G706" i="19"/>
  <c r="C574" i="19" s="1"/>
  <c r="G620" i="19"/>
  <c r="C572" i="19" s="1"/>
  <c r="F853" i="19"/>
  <c r="C763" i="19" s="1"/>
  <c r="G746" i="19"/>
  <c r="C575" i="19" s="1"/>
  <c r="F777" i="19"/>
  <c r="C750" i="19" s="1"/>
  <c r="F783" i="19"/>
  <c r="C751" i="19" s="1"/>
  <c r="F822" i="19"/>
  <c r="C759" i="19" s="1"/>
  <c r="E12" i="6" l="1"/>
  <c r="F95" i="4"/>
  <c r="C576" i="19"/>
  <c r="C769" i="19"/>
  <c r="C770" i="19" s="1"/>
  <c r="F872" i="19"/>
  <c r="F12" i="6" l="1"/>
  <c r="G95" i="4"/>
  <c r="G12" i="6" l="1"/>
  <c r="H95" i="4"/>
  <c r="H12" i="6" l="1"/>
  <c r="I95" i="4"/>
  <c r="I12" i="6" l="1"/>
  <c r="J95" i="4"/>
  <c r="J12" i="6" l="1"/>
  <c r="K95" i="4"/>
  <c r="K12" i="6" l="1"/>
  <c r="L95" i="4"/>
  <c r="L12" i="6" l="1"/>
  <c r="M95" i="4"/>
  <c r="M12" i="6" l="1"/>
  <c r="N95" i="4"/>
  <c r="N12" i="6" l="1"/>
  <c r="O95" i="4"/>
  <c r="O12" i="6" l="1"/>
  <c r="P95" i="4"/>
  <c r="P12" i="6" l="1"/>
  <c r="Q95" i="4"/>
  <c r="Q12" i="6" l="1"/>
  <c r="R95" i="4"/>
  <c r="R12" i="6" l="1"/>
  <c r="S95" i="4"/>
  <c r="S12" i="6" l="1"/>
  <c r="T95" i="4"/>
  <c r="T12" i="6" l="1"/>
  <c r="U95" i="4"/>
  <c r="U12" i="6" l="1"/>
  <c r="B29" i="3" l="1"/>
  <c r="B19" i="10"/>
  <c r="AB23" i="18"/>
  <c r="U50" i="9"/>
  <c r="T50" i="9"/>
  <c r="S50" i="9"/>
  <c r="R50" i="9"/>
  <c r="Q50" i="9"/>
  <c r="P50" i="9"/>
  <c r="O50" i="9"/>
  <c r="N50" i="9"/>
  <c r="M50" i="9"/>
  <c r="L50" i="9"/>
  <c r="K50" i="9"/>
  <c r="J50" i="9"/>
  <c r="I50" i="9"/>
  <c r="H50" i="9"/>
  <c r="G50" i="9"/>
  <c r="F50" i="9"/>
  <c r="E50" i="9"/>
  <c r="D50" i="9"/>
  <c r="C50" i="9"/>
  <c r="U49" i="9"/>
  <c r="T49" i="9"/>
  <c r="S49" i="9"/>
  <c r="R49" i="9"/>
  <c r="Q49" i="9"/>
  <c r="P49" i="9"/>
  <c r="O49" i="9"/>
  <c r="N49" i="9"/>
  <c r="M49" i="9"/>
  <c r="L49" i="9"/>
  <c r="K49" i="9"/>
  <c r="J49" i="9"/>
  <c r="I49" i="9"/>
  <c r="H49" i="9"/>
  <c r="G49" i="9"/>
  <c r="F49" i="9"/>
  <c r="E49" i="9"/>
  <c r="D49" i="9"/>
  <c r="C49" i="9"/>
  <c r="U48" i="9"/>
  <c r="T48" i="9"/>
  <c r="S48" i="9"/>
  <c r="R48" i="9"/>
  <c r="Q48" i="9"/>
  <c r="P48" i="9"/>
  <c r="O48" i="9"/>
  <c r="N48" i="9"/>
  <c r="M48" i="9"/>
  <c r="L48" i="9"/>
  <c r="K48" i="9"/>
  <c r="J48" i="9"/>
  <c r="I48" i="9"/>
  <c r="H48" i="9"/>
  <c r="G48" i="9"/>
  <c r="F48" i="9"/>
  <c r="E48" i="9"/>
  <c r="D48" i="9"/>
  <c r="C48" i="9"/>
  <c r="U47" i="9"/>
  <c r="T47" i="9"/>
  <c r="S47" i="9"/>
  <c r="R47" i="9"/>
  <c r="Q47" i="9"/>
  <c r="P47" i="9"/>
  <c r="O47" i="9"/>
  <c r="N47" i="9"/>
  <c r="M47" i="9"/>
  <c r="L47" i="9"/>
  <c r="K47" i="9"/>
  <c r="J47" i="9"/>
  <c r="I47" i="9"/>
  <c r="H47" i="9"/>
  <c r="G47" i="9"/>
  <c r="F47" i="9"/>
  <c r="E47" i="9"/>
  <c r="D47" i="9"/>
  <c r="C47" i="9"/>
  <c r="U45" i="9"/>
  <c r="T45" i="9"/>
  <c r="S45" i="9"/>
  <c r="R45" i="9"/>
  <c r="Q45" i="9"/>
  <c r="P45" i="9"/>
  <c r="O45" i="9"/>
  <c r="N45" i="9"/>
  <c r="M45" i="9"/>
  <c r="L45" i="9"/>
  <c r="K45" i="9"/>
  <c r="J45" i="9"/>
  <c r="I45" i="9"/>
  <c r="H45" i="9"/>
  <c r="G45" i="9"/>
  <c r="F45" i="9"/>
  <c r="E45" i="9"/>
  <c r="D45" i="9"/>
  <c r="C45" i="9"/>
  <c r="U44" i="9"/>
  <c r="T44" i="9"/>
  <c r="S44" i="9"/>
  <c r="R44" i="9"/>
  <c r="Q44" i="9"/>
  <c r="P44" i="9"/>
  <c r="O44" i="9"/>
  <c r="N44" i="9"/>
  <c r="M44" i="9"/>
  <c r="L44" i="9"/>
  <c r="K44" i="9"/>
  <c r="J44" i="9"/>
  <c r="I44" i="9"/>
  <c r="H44" i="9"/>
  <c r="G44" i="9"/>
  <c r="F44" i="9"/>
  <c r="E44" i="9"/>
  <c r="D44" i="9"/>
  <c r="C44" i="9"/>
  <c r="U42" i="9"/>
  <c r="T42" i="9"/>
  <c r="S42" i="9"/>
  <c r="R42" i="9"/>
  <c r="Q42" i="9"/>
  <c r="P42" i="9"/>
  <c r="O42" i="9"/>
  <c r="N42" i="9"/>
  <c r="M42" i="9"/>
  <c r="L42" i="9"/>
  <c r="K42" i="9"/>
  <c r="J42" i="9"/>
  <c r="I42" i="9"/>
  <c r="H42" i="9"/>
  <c r="G42" i="9"/>
  <c r="F42" i="9"/>
  <c r="E42" i="9"/>
  <c r="D42" i="9"/>
  <c r="C42" i="9"/>
  <c r="F938" i="4"/>
  <c r="F935" i="4"/>
  <c r="F934" i="4"/>
  <c r="F933" i="4"/>
  <c r="F936" i="4" s="1"/>
  <c r="C835" i="4" s="1"/>
  <c r="F930" i="4"/>
  <c r="C834" i="4" s="1"/>
  <c r="F926" i="4"/>
  <c r="C833" i="4" s="1"/>
  <c r="F923" i="4"/>
  <c r="C832" i="4" s="1"/>
  <c r="F920" i="4"/>
  <c r="F919" i="4"/>
  <c r="F918" i="4"/>
  <c r="F917" i="4"/>
  <c r="F916" i="4"/>
  <c r="F915" i="4"/>
  <c r="F914" i="4"/>
  <c r="F913" i="4"/>
  <c r="F910" i="4"/>
  <c r="F909" i="4"/>
  <c r="F908" i="4"/>
  <c r="F907" i="4"/>
  <c r="F906" i="4"/>
  <c r="F905" i="4"/>
  <c r="F904" i="4"/>
  <c r="F903" i="4"/>
  <c r="F899" i="4"/>
  <c r="C830" i="4" s="1"/>
  <c r="F896" i="4"/>
  <c r="F895" i="4"/>
  <c r="F892" i="4"/>
  <c r="C828" i="4" s="1"/>
  <c r="F889" i="4"/>
  <c r="F888" i="4"/>
  <c r="F887" i="4"/>
  <c r="F884" i="4"/>
  <c r="F883" i="4"/>
  <c r="F882" i="4"/>
  <c r="F881" i="4"/>
  <c r="F878" i="4"/>
  <c r="F876" i="4"/>
  <c r="F874" i="4"/>
  <c r="F870" i="4"/>
  <c r="C824" i="4" s="1"/>
  <c r="F867" i="4"/>
  <c r="C823" i="4" s="1"/>
  <c r="F864" i="4"/>
  <c r="F863" i="4"/>
  <c r="F862" i="4"/>
  <c r="F859" i="4"/>
  <c r="F858" i="4"/>
  <c r="F855" i="4"/>
  <c r="F854" i="4"/>
  <c r="F853" i="4"/>
  <c r="F850" i="4"/>
  <c r="F849" i="4"/>
  <c r="F848" i="4"/>
  <c r="F847" i="4"/>
  <c r="F844" i="4"/>
  <c r="F843" i="4"/>
  <c r="C836" i="4"/>
  <c r="G813" i="4"/>
  <c r="G812" i="4"/>
  <c r="G811" i="4"/>
  <c r="G808" i="4"/>
  <c r="G807" i="4"/>
  <c r="G806" i="4"/>
  <c r="G803" i="4"/>
  <c r="G802" i="4"/>
  <c r="G801" i="4"/>
  <c r="G798" i="4"/>
  <c r="G797" i="4"/>
  <c r="G796" i="4"/>
  <c r="G793" i="4"/>
  <c r="G792" i="4"/>
  <c r="G791" i="4"/>
  <c r="G788" i="4"/>
  <c r="G787" i="4"/>
  <c r="G786" i="4"/>
  <c r="G785" i="4"/>
  <c r="G782" i="4"/>
  <c r="G781" i="4"/>
  <c r="G780" i="4"/>
  <c r="G779" i="4"/>
  <c r="G773" i="4"/>
  <c r="G772" i="4"/>
  <c r="G771" i="4"/>
  <c r="G770" i="4"/>
  <c r="G769" i="4"/>
  <c r="G768" i="4"/>
  <c r="G767" i="4"/>
  <c r="G766" i="4"/>
  <c r="G763" i="4"/>
  <c r="G762" i="4"/>
  <c r="G761" i="4"/>
  <c r="G758" i="4"/>
  <c r="G757" i="4"/>
  <c r="G756" i="4"/>
  <c r="G753" i="4"/>
  <c r="G752" i="4"/>
  <c r="G751" i="4"/>
  <c r="G750" i="4"/>
  <c r="G747" i="4"/>
  <c r="G746" i="4"/>
  <c r="G745" i="4"/>
  <c r="G687" i="4"/>
  <c r="G686" i="4"/>
  <c r="G683" i="4"/>
  <c r="G682" i="4"/>
  <c r="G679" i="4"/>
  <c r="G678" i="4"/>
  <c r="G675" i="4"/>
  <c r="G674" i="4"/>
  <c r="G673" i="4"/>
  <c r="G670" i="4"/>
  <c r="G669" i="4"/>
  <c r="G668" i="4"/>
  <c r="G665" i="4"/>
  <c r="G664" i="4"/>
  <c r="G661" i="4"/>
  <c r="G660" i="4"/>
  <c r="G659" i="4"/>
  <c r="G656" i="4"/>
  <c r="G655" i="4"/>
  <c r="G654" i="4"/>
  <c r="G653" i="4"/>
  <c r="G650" i="4"/>
  <c r="G649" i="4"/>
  <c r="C641" i="4"/>
  <c r="G615" i="4"/>
  <c r="G278" i="4"/>
  <c r="B108" i="4"/>
  <c r="B109" i="4" s="1"/>
  <c r="B102" i="4"/>
  <c r="B103" i="4" s="1"/>
  <c r="B105" i="4" s="1"/>
  <c r="U85" i="4"/>
  <c r="T85" i="4"/>
  <c r="S85" i="4"/>
  <c r="R85" i="4"/>
  <c r="Q85" i="4"/>
  <c r="P85" i="4"/>
  <c r="O85" i="4"/>
  <c r="N85" i="4"/>
  <c r="M85" i="4"/>
  <c r="L85" i="4"/>
  <c r="K85" i="4"/>
  <c r="J85" i="4"/>
  <c r="I85" i="4"/>
  <c r="H85" i="4"/>
  <c r="G85" i="4"/>
  <c r="F85" i="4"/>
  <c r="E85" i="4"/>
  <c r="D85" i="4"/>
  <c r="C85" i="4"/>
  <c r="B85" i="4"/>
  <c r="B84" i="4"/>
  <c r="U77" i="4"/>
  <c r="T77" i="4"/>
  <c r="S77" i="4"/>
  <c r="R77" i="4"/>
  <c r="Q77" i="4"/>
  <c r="P77" i="4"/>
  <c r="O77" i="4"/>
  <c r="N77" i="4"/>
  <c r="M77" i="4"/>
  <c r="L77" i="4"/>
  <c r="K77" i="4"/>
  <c r="J77" i="4"/>
  <c r="I77" i="4"/>
  <c r="H77" i="4"/>
  <c r="G77" i="4"/>
  <c r="F77" i="4"/>
  <c r="E77" i="4"/>
  <c r="D77" i="4"/>
  <c r="C77" i="4"/>
  <c r="B77" i="4"/>
  <c r="B76" i="4"/>
  <c r="C67" i="4"/>
  <c r="D67" i="4" s="1"/>
  <c r="E67" i="4" s="1"/>
  <c r="F67" i="4" s="1"/>
  <c r="G67" i="4" s="1"/>
  <c r="H67" i="4" s="1"/>
  <c r="I67" i="4" s="1"/>
  <c r="J67" i="4" s="1"/>
  <c r="K67" i="4" s="1"/>
  <c r="L67" i="4" s="1"/>
  <c r="M67" i="4" s="1"/>
  <c r="N67" i="4" s="1"/>
  <c r="O67" i="4" s="1"/>
  <c r="P67" i="4" s="1"/>
  <c r="Q67" i="4" s="1"/>
  <c r="R67" i="4" s="1"/>
  <c r="S67" i="4" s="1"/>
  <c r="T67" i="4" s="1"/>
  <c r="U67" i="4" s="1"/>
  <c r="U54" i="4"/>
  <c r="T54" i="4"/>
  <c r="S54" i="4"/>
  <c r="R54" i="4"/>
  <c r="Q54" i="4"/>
  <c r="P54" i="4"/>
  <c r="O54" i="4"/>
  <c r="N54" i="4"/>
  <c r="M54" i="4"/>
  <c r="L54" i="4"/>
  <c r="K54" i="4"/>
  <c r="J54" i="4"/>
  <c r="I54" i="4"/>
  <c r="H54" i="4"/>
  <c r="G54" i="4"/>
  <c r="F54" i="4"/>
  <c r="E54" i="4"/>
  <c r="D54" i="4"/>
  <c r="C54" i="4"/>
  <c r="B54" i="4"/>
  <c r="B53" i="4"/>
  <c r="C53" i="4" s="1"/>
  <c r="U47" i="4"/>
  <c r="T47" i="4"/>
  <c r="S47" i="4"/>
  <c r="R47" i="4"/>
  <c r="Q47" i="4"/>
  <c r="P47" i="4"/>
  <c r="O47" i="4"/>
  <c r="N47" i="4"/>
  <c r="M47" i="4"/>
  <c r="L47" i="4"/>
  <c r="K47" i="4"/>
  <c r="J47" i="4"/>
  <c r="I47" i="4"/>
  <c r="H47" i="4"/>
  <c r="G47" i="4"/>
  <c r="F47" i="4"/>
  <c r="E47" i="4"/>
  <c r="D47" i="4"/>
  <c r="C47" i="4"/>
  <c r="B47" i="4"/>
  <c r="B38" i="4"/>
  <c r="B39" i="4" s="1"/>
  <c r="C37" i="4"/>
  <c r="U27" i="4"/>
  <c r="T27" i="4"/>
  <c r="S27" i="4"/>
  <c r="R27" i="4"/>
  <c r="Q27" i="4"/>
  <c r="P27" i="4"/>
  <c r="O27" i="4"/>
  <c r="N27" i="4"/>
  <c r="M27" i="4"/>
  <c r="L27" i="4"/>
  <c r="K27" i="4"/>
  <c r="J27" i="4"/>
  <c r="I27" i="4"/>
  <c r="H27" i="4"/>
  <c r="G27" i="4"/>
  <c r="F27" i="4"/>
  <c r="E27" i="4"/>
  <c r="D27" i="4"/>
  <c r="C27" i="4"/>
  <c r="B27" i="4"/>
  <c r="B26" i="4"/>
  <c r="F873" i="13"/>
  <c r="C771" i="13" s="1"/>
  <c r="F870" i="13"/>
  <c r="F869" i="13"/>
  <c r="F868" i="13"/>
  <c r="F865" i="13"/>
  <c r="C769" i="13" s="1"/>
  <c r="F861" i="13"/>
  <c r="C768" i="13" s="1"/>
  <c r="F858" i="13"/>
  <c r="F855" i="13"/>
  <c r="F854" i="13"/>
  <c r="F853" i="13"/>
  <c r="F852" i="13"/>
  <c r="F851" i="13"/>
  <c r="F850" i="13"/>
  <c r="F849" i="13"/>
  <c r="F848" i="13"/>
  <c r="F845" i="13"/>
  <c r="F844" i="13"/>
  <c r="F843" i="13"/>
  <c r="F842" i="13"/>
  <c r="F841" i="13"/>
  <c r="F840" i="13"/>
  <c r="F839" i="13"/>
  <c r="F838" i="13"/>
  <c r="F834" i="13"/>
  <c r="C765" i="13" s="1"/>
  <c r="F831" i="13"/>
  <c r="F830" i="13"/>
  <c r="F827" i="13"/>
  <c r="C763" i="13" s="1"/>
  <c r="F824" i="13"/>
  <c r="F823" i="13"/>
  <c r="F822" i="13"/>
  <c r="F819" i="13"/>
  <c r="F818" i="13"/>
  <c r="F817" i="13"/>
  <c r="F816" i="13"/>
  <c r="F813" i="13"/>
  <c r="F811" i="13"/>
  <c r="F809" i="13"/>
  <c r="F805" i="13"/>
  <c r="C759" i="13" s="1"/>
  <c r="F802" i="13"/>
  <c r="C758" i="13" s="1"/>
  <c r="F799" i="13"/>
  <c r="F798" i="13"/>
  <c r="F797" i="13"/>
  <c r="F794" i="13"/>
  <c r="F793" i="13"/>
  <c r="F790" i="13"/>
  <c r="F789" i="13"/>
  <c r="F788" i="13"/>
  <c r="F785" i="13"/>
  <c r="F784" i="13"/>
  <c r="F783" i="13"/>
  <c r="F782" i="13"/>
  <c r="F779" i="13"/>
  <c r="F778" i="13"/>
  <c r="C767" i="13"/>
  <c r="G748" i="13"/>
  <c r="G747" i="13"/>
  <c r="G746" i="13"/>
  <c r="G743" i="13"/>
  <c r="G742" i="13"/>
  <c r="G741" i="13"/>
  <c r="G738" i="13"/>
  <c r="G737" i="13"/>
  <c r="G736" i="13"/>
  <c r="G733" i="13"/>
  <c r="G732" i="13"/>
  <c r="G731" i="13"/>
  <c r="G728" i="13"/>
  <c r="G727" i="13"/>
  <c r="G726" i="13"/>
  <c r="G723" i="13"/>
  <c r="G722" i="13"/>
  <c r="G721" i="13"/>
  <c r="G720" i="13"/>
  <c r="G717" i="13"/>
  <c r="G716" i="13"/>
  <c r="G715" i="13"/>
  <c r="G714" i="13"/>
  <c r="G708" i="13"/>
  <c r="G707" i="13"/>
  <c r="G706" i="13"/>
  <c r="G705" i="13"/>
  <c r="G704" i="13"/>
  <c r="G703" i="13"/>
  <c r="G702" i="13"/>
  <c r="G701" i="13"/>
  <c r="G698" i="13"/>
  <c r="G697" i="13"/>
  <c r="G696" i="13"/>
  <c r="G693" i="13"/>
  <c r="G692" i="13"/>
  <c r="G691" i="13"/>
  <c r="G688" i="13"/>
  <c r="G687" i="13"/>
  <c r="G686" i="13"/>
  <c r="G685" i="13"/>
  <c r="G682" i="13"/>
  <c r="G681" i="13"/>
  <c r="G680" i="13"/>
  <c r="G622" i="13"/>
  <c r="G621" i="13"/>
  <c r="G618" i="13"/>
  <c r="G617" i="13"/>
  <c r="G614" i="13"/>
  <c r="G613" i="13"/>
  <c r="G610" i="13"/>
  <c r="G609" i="13"/>
  <c r="G608" i="13"/>
  <c r="G605" i="13"/>
  <c r="G604" i="13"/>
  <c r="G603" i="13"/>
  <c r="G600" i="13"/>
  <c r="G599" i="13"/>
  <c r="G596" i="13"/>
  <c r="G595" i="13"/>
  <c r="G594" i="13"/>
  <c r="G591" i="13"/>
  <c r="G590" i="13"/>
  <c r="G589" i="13"/>
  <c r="G588" i="13"/>
  <c r="G585" i="13"/>
  <c r="G584" i="13"/>
  <c r="C576" i="13"/>
  <c r="G550" i="13"/>
  <c r="G213" i="13"/>
  <c r="C8" i="13"/>
  <c r="F33" i="2"/>
  <c r="F32" i="2"/>
  <c r="F31" i="2"/>
  <c r="F30" i="2"/>
  <c r="F29" i="2"/>
  <c r="F28" i="2"/>
  <c r="F27" i="2"/>
  <c r="F26" i="2"/>
  <c r="F25" i="2"/>
  <c r="F24" i="2"/>
  <c r="F20" i="2"/>
  <c r="F19" i="2"/>
  <c r="F14" i="2"/>
  <c r="F13" i="2"/>
  <c r="F12" i="2"/>
  <c r="F7" i="2"/>
  <c r="F6" i="2"/>
  <c r="E897" i="16"/>
  <c r="C795" i="16" s="1"/>
  <c r="E894" i="16"/>
  <c r="E893" i="16"/>
  <c r="E892" i="16"/>
  <c r="E895" i="16" s="1"/>
  <c r="C794" i="16" s="1"/>
  <c r="E889" i="16"/>
  <c r="C793" i="16" s="1"/>
  <c r="E885" i="16"/>
  <c r="C792" i="16" s="1"/>
  <c r="E882" i="16"/>
  <c r="C791" i="16" s="1"/>
  <c r="E879" i="16"/>
  <c r="E878" i="16"/>
  <c r="E877" i="16"/>
  <c r="E876" i="16"/>
  <c r="E875" i="16"/>
  <c r="E874" i="16"/>
  <c r="E873" i="16"/>
  <c r="E872" i="16"/>
  <c r="E869" i="16"/>
  <c r="E868" i="16"/>
  <c r="E867" i="16"/>
  <c r="E866" i="16"/>
  <c r="E865" i="16"/>
  <c r="E864" i="16"/>
  <c r="E863" i="16"/>
  <c r="E862" i="16"/>
  <c r="E880" i="16" s="1"/>
  <c r="C790" i="16" s="1"/>
  <c r="E858" i="16"/>
  <c r="C789" i="16" s="1"/>
  <c r="E855" i="16"/>
  <c r="E854" i="16"/>
  <c r="E856" i="16" s="1"/>
  <c r="C788" i="16" s="1"/>
  <c r="E851" i="16"/>
  <c r="C787" i="16" s="1"/>
  <c r="E848" i="16"/>
  <c r="E847" i="16"/>
  <c r="E846" i="16"/>
  <c r="E849" i="16" s="1"/>
  <c r="C786" i="16" s="1"/>
  <c r="E843" i="16"/>
  <c r="E842" i="16"/>
  <c r="E841" i="16"/>
  <c r="E840" i="16"/>
  <c r="E844" i="16" s="1"/>
  <c r="C785" i="16" s="1"/>
  <c r="E837" i="16"/>
  <c r="E835" i="16"/>
  <c r="E833" i="16"/>
  <c r="E838" i="16" s="1"/>
  <c r="C784" i="16" s="1"/>
  <c r="E829" i="16"/>
  <c r="C783" i="16" s="1"/>
  <c r="E826" i="16"/>
  <c r="C782" i="16" s="1"/>
  <c r="E823" i="16"/>
  <c r="E822" i="16"/>
  <c r="E821" i="16"/>
  <c r="E824" i="16" s="1"/>
  <c r="C781" i="16" s="1"/>
  <c r="E818" i="16"/>
  <c r="E817" i="16"/>
  <c r="E819" i="16" s="1"/>
  <c r="C780" i="16" s="1"/>
  <c r="E814" i="16"/>
  <c r="E813" i="16"/>
  <c r="E812" i="16"/>
  <c r="E815" i="16" s="1"/>
  <c r="C779" i="16" s="1"/>
  <c r="E809" i="16"/>
  <c r="E808" i="16"/>
  <c r="E807" i="16"/>
  <c r="E806" i="16"/>
  <c r="E810" i="16" s="1"/>
  <c r="C778" i="16" s="1"/>
  <c r="E803" i="16"/>
  <c r="E802" i="16"/>
  <c r="E804" i="16" s="1"/>
  <c r="F772" i="16"/>
  <c r="F771" i="16"/>
  <c r="F770" i="16"/>
  <c r="F767" i="16"/>
  <c r="F766" i="16"/>
  <c r="F765" i="16"/>
  <c r="F762" i="16"/>
  <c r="F761" i="16"/>
  <c r="F760" i="16"/>
  <c r="F757" i="16"/>
  <c r="F756" i="16"/>
  <c r="F755" i="16"/>
  <c r="F752" i="16"/>
  <c r="F751" i="16"/>
  <c r="F750" i="16"/>
  <c r="F747" i="16"/>
  <c r="F746" i="16"/>
  <c r="F745" i="16"/>
  <c r="F744" i="16"/>
  <c r="F741" i="16"/>
  <c r="F740" i="16"/>
  <c r="F739" i="16"/>
  <c r="F738" i="16"/>
  <c r="F773" i="16" s="1"/>
  <c r="C602" i="16" s="1"/>
  <c r="F732" i="16"/>
  <c r="F731" i="16"/>
  <c r="F730" i="16"/>
  <c r="F729" i="16"/>
  <c r="F728" i="16"/>
  <c r="F727" i="16"/>
  <c r="F726" i="16"/>
  <c r="F725" i="16"/>
  <c r="F722" i="16"/>
  <c r="F721" i="16"/>
  <c r="F720" i="16"/>
  <c r="F717" i="16"/>
  <c r="F716" i="16"/>
  <c r="F715" i="16"/>
  <c r="F712" i="16"/>
  <c r="F711" i="16"/>
  <c r="F710" i="16"/>
  <c r="F709" i="16"/>
  <c r="F706" i="16"/>
  <c r="F705" i="16"/>
  <c r="F704" i="16"/>
  <c r="F733" i="16" s="1"/>
  <c r="C601" i="16" s="1"/>
  <c r="F646" i="16"/>
  <c r="F645" i="16"/>
  <c r="F642" i="16"/>
  <c r="F641" i="16"/>
  <c r="F638" i="16"/>
  <c r="F637" i="16"/>
  <c r="F634" i="16"/>
  <c r="F633" i="16"/>
  <c r="F632" i="16"/>
  <c r="F629" i="16"/>
  <c r="F628" i="16"/>
  <c r="F627" i="16"/>
  <c r="F624" i="16"/>
  <c r="F623" i="16"/>
  <c r="F620" i="16"/>
  <c r="F619" i="16"/>
  <c r="F618" i="16"/>
  <c r="F615" i="16"/>
  <c r="F614" i="16"/>
  <c r="F613" i="16"/>
  <c r="F612" i="16"/>
  <c r="F609" i="16"/>
  <c r="F608" i="16"/>
  <c r="F647" i="16" s="1"/>
  <c r="C599" i="16" s="1"/>
  <c r="C603" i="16" s="1"/>
  <c r="C600" i="16"/>
  <c r="F574" i="16"/>
  <c r="F237" i="16"/>
  <c r="B38" i="3"/>
  <c r="B31" i="3"/>
  <c r="B27" i="3"/>
  <c r="B20" i="3"/>
  <c r="B18" i="3"/>
  <c r="B5" i="3"/>
  <c r="F795" i="13" l="1"/>
  <c r="C756" i="13" s="1"/>
  <c r="F851" i="4"/>
  <c r="C819" i="4" s="1"/>
  <c r="B28" i="4"/>
  <c r="B69" i="3"/>
  <c r="F890" i="4"/>
  <c r="C827" i="4" s="1"/>
  <c r="F879" i="4"/>
  <c r="C825" i="4" s="1"/>
  <c r="F856" i="4"/>
  <c r="C820" i="4" s="1"/>
  <c r="D37" i="4"/>
  <c r="F845" i="4"/>
  <c r="C818" i="4" s="1"/>
  <c r="F865" i="4"/>
  <c r="C822" i="4" s="1"/>
  <c r="G688" i="4"/>
  <c r="C640" i="4" s="1"/>
  <c r="F897" i="4"/>
  <c r="C829" i="4" s="1"/>
  <c r="G814" i="4"/>
  <c r="C643" i="4" s="1"/>
  <c r="F921" i="4"/>
  <c r="C831" i="4" s="1"/>
  <c r="F885" i="4"/>
  <c r="C826" i="4" s="1"/>
  <c r="G774" i="4"/>
  <c r="C642" i="4" s="1"/>
  <c r="F860" i="4"/>
  <c r="C821" i="4" s="1"/>
  <c r="B78" i="4"/>
  <c r="B50" i="4"/>
  <c r="C55" i="4"/>
  <c r="B42" i="4"/>
  <c r="F832" i="13"/>
  <c r="C764" i="13" s="1"/>
  <c r="F871" i="13"/>
  <c r="C770" i="13" s="1"/>
  <c r="F825" i="13"/>
  <c r="C762" i="13" s="1"/>
  <c r="F780" i="13"/>
  <c r="C753" i="13" s="1"/>
  <c r="F786" i="13"/>
  <c r="C754" i="13" s="1"/>
  <c r="F820" i="13"/>
  <c r="C761" i="13" s="1"/>
  <c r="F814" i="13"/>
  <c r="C760" i="13" s="1"/>
  <c r="F856" i="13"/>
  <c r="C766" i="13" s="1"/>
  <c r="F800" i="13"/>
  <c r="C757" i="13" s="1"/>
  <c r="G749" i="13"/>
  <c r="C578" i="13" s="1"/>
  <c r="G709" i="13"/>
  <c r="C577" i="13" s="1"/>
  <c r="F791" i="13"/>
  <c r="C755" i="13" s="1"/>
  <c r="G623" i="13"/>
  <c r="C575" i="13" s="1"/>
  <c r="C777" i="16"/>
  <c r="C796" i="16" s="1"/>
  <c r="C797" i="16" s="1"/>
  <c r="E899" i="16"/>
  <c r="B55" i="4"/>
  <c r="B21" i="3"/>
  <c r="C76" i="4"/>
  <c r="B32" i="3"/>
  <c r="B39" i="3"/>
  <c r="B65" i="3"/>
  <c r="B67" i="3"/>
  <c r="C26" i="4"/>
  <c r="B41" i="3"/>
  <c r="C84" i="4"/>
  <c r="B86" i="4"/>
  <c r="B54" i="3"/>
  <c r="B48" i="3"/>
  <c r="B6" i="3"/>
  <c r="B58" i="3"/>
  <c r="B31" i="4"/>
  <c r="D53" i="4"/>
  <c r="D55" i="4" s="1"/>
  <c r="G99" i="15"/>
  <c r="C83" i="15" s="1"/>
  <c r="G93" i="15"/>
  <c r="C82" i="15" s="1"/>
  <c r="G105" i="15"/>
  <c r="C84" i="15" s="1"/>
  <c r="G53" i="15"/>
  <c r="C37" i="15" s="1"/>
  <c r="F78" i="15"/>
  <c r="G60" i="15"/>
  <c r="C38" i="15" s="1"/>
  <c r="G47" i="15"/>
  <c r="C36" i="15" s="1"/>
  <c r="F121" i="15"/>
  <c r="C85" i="15" s="1"/>
  <c r="B106" i="4" l="1"/>
  <c r="C39" i="15"/>
  <c r="C9" i="16" s="1"/>
  <c r="C8" i="16"/>
  <c r="H7" i="10"/>
  <c r="H17" i="8"/>
  <c r="E37" i="4"/>
  <c r="F37" i="4" s="1"/>
  <c r="C644" i="4"/>
  <c r="C837" i="4"/>
  <c r="C838" i="4" s="1"/>
  <c r="F940" i="4"/>
  <c r="B58" i="4"/>
  <c r="B59" i="4" s="1"/>
  <c r="C58" i="4"/>
  <c r="C59" i="4" s="1"/>
  <c r="B87" i="4"/>
  <c r="D58" i="4"/>
  <c r="D59" i="4" s="1"/>
  <c r="B79" i="4"/>
  <c r="C579" i="13"/>
  <c r="F875" i="13"/>
  <c r="C772" i="13"/>
  <c r="C773" i="13" s="1"/>
  <c r="B42" i="3"/>
  <c r="D76" i="4"/>
  <c r="C78" i="4"/>
  <c r="D26" i="4"/>
  <c r="C28" i="4"/>
  <c r="C86" i="4"/>
  <c r="D84" i="4"/>
  <c r="C50" i="4"/>
  <c r="E53" i="4"/>
  <c r="F53" i="4" s="1"/>
  <c r="D50" i="4"/>
  <c r="C87" i="15"/>
  <c r="D7" i="15" s="1"/>
  <c r="C10" i="16" s="1"/>
  <c r="G8" i="16" l="1"/>
  <c r="C17" i="16"/>
  <c r="B17" i="8"/>
  <c r="B7" i="10"/>
  <c r="C22" i="7"/>
  <c r="D22" i="7" s="1"/>
  <c r="E22" i="7" s="1"/>
  <c r="F22" i="7" s="1"/>
  <c r="G22" i="7" s="1"/>
  <c r="C41" i="15"/>
  <c r="D6" i="15" s="1"/>
  <c r="D12" i="15" s="1"/>
  <c r="F9" i="16"/>
  <c r="D17" i="8"/>
  <c r="D7" i="10"/>
  <c r="C17" i="8"/>
  <c r="C7" i="10"/>
  <c r="H8" i="16"/>
  <c r="I17" i="8"/>
  <c r="I7" i="10"/>
  <c r="B7" i="6"/>
  <c r="G37" i="4"/>
  <c r="C79" i="4"/>
  <c r="B54" i="13"/>
  <c r="B11" i="6" s="1"/>
  <c r="H35" i="4"/>
  <c r="G35" i="4"/>
  <c r="C33" i="4"/>
  <c r="C34" i="4"/>
  <c r="D28" i="4"/>
  <c r="E26" i="4"/>
  <c r="E76" i="4"/>
  <c r="D78" i="4"/>
  <c r="C31" i="4"/>
  <c r="D86" i="4"/>
  <c r="E84" i="4"/>
  <c r="E55" i="4"/>
  <c r="E50" i="4"/>
  <c r="G53" i="4"/>
  <c r="F55" i="4"/>
  <c r="D13" i="15" l="1"/>
  <c r="G9" i="16"/>
  <c r="H9" i="16" s="1"/>
  <c r="I8" i="16"/>
  <c r="I9" i="16"/>
  <c r="J9" i="16" s="1"/>
  <c r="H10" i="16"/>
  <c r="I10" i="16" s="1"/>
  <c r="F13" i="16"/>
  <c r="F17" i="16" s="1"/>
  <c r="J7" i="10"/>
  <c r="J17" i="8"/>
  <c r="D79" i="4"/>
  <c r="D31" i="4"/>
  <c r="E58" i="4"/>
  <c r="H37" i="4"/>
  <c r="B55" i="13"/>
  <c r="B21" i="6" s="1"/>
  <c r="I35" i="4"/>
  <c r="D34" i="4"/>
  <c r="D33" i="4"/>
  <c r="E28" i="4"/>
  <c r="F26" i="4"/>
  <c r="F76" i="4"/>
  <c r="E78" i="4"/>
  <c r="E86" i="4"/>
  <c r="F84" i="4"/>
  <c r="F50" i="4"/>
  <c r="F58" i="4"/>
  <c r="G55" i="4"/>
  <c r="H53" i="4"/>
  <c r="F16" i="16" l="1"/>
  <c r="J8" i="16"/>
  <c r="C87" i="4"/>
  <c r="K8" i="16"/>
  <c r="K9" i="16"/>
  <c r="L9" i="16" s="1"/>
  <c r="G13" i="16"/>
  <c r="K7" i="10"/>
  <c r="K17" i="8"/>
  <c r="E59" i="4"/>
  <c r="E79" i="4"/>
  <c r="I37" i="4"/>
  <c r="E34" i="4"/>
  <c r="E33" i="4"/>
  <c r="G76" i="4"/>
  <c r="F78" i="4"/>
  <c r="C14" i="13"/>
  <c r="C50" i="13" s="1"/>
  <c r="F28" i="4"/>
  <c r="G26" i="4"/>
  <c r="E31" i="4"/>
  <c r="F86" i="4"/>
  <c r="G84" i="4"/>
  <c r="G50" i="4"/>
  <c r="G58" i="4"/>
  <c r="H55" i="4"/>
  <c r="I53" i="4"/>
  <c r="F59" i="4"/>
  <c r="B9" i="10"/>
  <c r="B11" i="10" s="1"/>
  <c r="B20" i="8"/>
  <c r="J10" i="16"/>
  <c r="L8" i="16" l="1"/>
  <c r="H13" i="16"/>
  <c r="H17" i="16" s="1"/>
  <c r="G17" i="16"/>
  <c r="D87" i="4"/>
  <c r="M8" i="16"/>
  <c r="M9" i="16"/>
  <c r="N9" i="16" s="1"/>
  <c r="I13" i="16"/>
  <c r="I17" i="16" s="1"/>
  <c r="C10" i="7"/>
  <c r="L7" i="10"/>
  <c r="L17" i="8"/>
  <c r="J37" i="4"/>
  <c r="F79" i="4"/>
  <c r="D14" i="13"/>
  <c r="D50" i="13" s="1"/>
  <c r="F34" i="4"/>
  <c r="F33" i="4"/>
  <c r="H26" i="4"/>
  <c r="G28" i="4"/>
  <c r="F31" i="4"/>
  <c r="H76" i="4"/>
  <c r="G78" i="4"/>
  <c r="G86" i="4"/>
  <c r="H84" i="4"/>
  <c r="I55" i="4"/>
  <c r="J53" i="4"/>
  <c r="G59" i="4"/>
  <c r="H58" i="4"/>
  <c r="H50" i="4"/>
  <c r="C20" i="8"/>
  <c r="F21" i="16"/>
  <c r="B22" i="6" s="1"/>
  <c r="F20" i="16"/>
  <c r="B14" i="6" s="1"/>
  <c r="K10" i="16"/>
  <c r="N8" i="16" l="1"/>
  <c r="I16" i="16"/>
  <c r="H16" i="16"/>
  <c r="G16" i="16"/>
  <c r="E87" i="4"/>
  <c r="O9" i="16"/>
  <c r="P9" i="16" s="1"/>
  <c r="Q9" i="16" s="1"/>
  <c r="R9" i="16" s="1"/>
  <c r="S9" i="16" s="1"/>
  <c r="T9" i="16" s="1"/>
  <c r="U9" i="16" s="1"/>
  <c r="V9" i="16" s="1"/>
  <c r="W9" i="16" s="1"/>
  <c r="X9" i="16" s="1"/>
  <c r="Y9" i="16" s="1"/>
  <c r="J13" i="16"/>
  <c r="J17" i="16" s="1"/>
  <c r="M7" i="10"/>
  <c r="M17" i="8"/>
  <c r="H21" i="16"/>
  <c r="D22" i="6" s="1"/>
  <c r="G21" i="16"/>
  <c r="C22" i="6" s="1"/>
  <c r="K37" i="4"/>
  <c r="G79" i="4"/>
  <c r="E14" i="13"/>
  <c r="E50" i="13" s="1"/>
  <c r="H78" i="4"/>
  <c r="I76" i="4"/>
  <c r="G34" i="4"/>
  <c r="G33" i="4"/>
  <c r="H28" i="4"/>
  <c r="I26" i="4"/>
  <c r="G31" i="4"/>
  <c r="H86" i="4"/>
  <c r="I84" i="4"/>
  <c r="I50" i="4"/>
  <c r="H59" i="4"/>
  <c r="J55" i="4"/>
  <c r="K53" i="4"/>
  <c r="I58" i="4"/>
  <c r="D20" i="8"/>
  <c r="B5" i="8"/>
  <c r="C5" i="10" s="1"/>
  <c r="L10" i="16"/>
  <c r="O8" i="16" l="1"/>
  <c r="F87" i="4"/>
  <c r="D10" i="7"/>
  <c r="E10" i="7"/>
  <c r="K13" i="16"/>
  <c r="K17" i="16" s="1"/>
  <c r="N7" i="10"/>
  <c r="N17" i="8"/>
  <c r="H20" i="16"/>
  <c r="D14" i="6" s="1"/>
  <c r="I20" i="16"/>
  <c r="E14" i="6" s="1"/>
  <c r="H31" i="4"/>
  <c r="L37" i="4"/>
  <c r="H79" i="4"/>
  <c r="G20" i="16"/>
  <c r="C14" i="6" s="1"/>
  <c r="F14" i="13"/>
  <c r="F50" i="13" s="1"/>
  <c r="I78" i="4"/>
  <c r="J76" i="4"/>
  <c r="I28" i="4"/>
  <c r="J26" i="4"/>
  <c r="H34" i="4"/>
  <c r="H33" i="4"/>
  <c r="I86" i="4"/>
  <c r="J84" i="4"/>
  <c r="B28" i="6"/>
  <c r="I59" i="4"/>
  <c r="K55" i="4"/>
  <c r="L53" i="4"/>
  <c r="J58" i="4"/>
  <c r="J50" i="4"/>
  <c r="E20" i="8"/>
  <c r="M10" i="16"/>
  <c r="P8" i="16" l="1"/>
  <c r="G87" i="4"/>
  <c r="F10" i="7"/>
  <c r="L13" i="16"/>
  <c r="O7" i="10"/>
  <c r="O17" i="8"/>
  <c r="D5" i="8"/>
  <c r="E5" i="10" s="1"/>
  <c r="I21" i="16"/>
  <c r="E22" i="6" s="1"/>
  <c r="C5" i="8"/>
  <c r="D5" i="10" s="1"/>
  <c r="J20" i="16"/>
  <c r="F14" i="6" s="1"/>
  <c r="M37" i="4"/>
  <c r="I31" i="4"/>
  <c r="G14" i="13"/>
  <c r="G50" i="13" s="1"/>
  <c r="I34" i="4"/>
  <c r="I33" i="4"/>
  <c r="K76" i="4"/>
  <c r="J78" i="4"/>
  <c r="K26" i="4"/>
  <c r="J28" i="4"/>
  <c r="I79" i="4"/>
  <c r="K84" i="4"/>
  <c r="J86" i="4"/>
  <c r="L55" i="4"/>
  <c r="M53" i="4"/>
  <c r="K58" i="4"/>
  <c r="K50" i="4"/>
  <c r="J59" i="4"/>
  <c r="H22" i="7"/>
  <c r="F20" i="8"/>
  <c r="N10" i="16"/>
  <c r="O10" i="16" l="1"/>
  <c r="M13" i="16"/>
  <c r="M17" i="16" s="1"/>
  <c r="L17" i="16"/>
  <c r="Q8" i="16"/>
  <c r="H87" i="4"/>
  <c r="N13" i="16"/>
  <c r="N17" i="16" s="1"/>
  <c r="P7" i="10"/>
  <c r="P17" i="8"/>
  <c r="E5" i="8"/>
  <c r="F5" i="10" s="1"/>
  <c r="J21" i="16"/>
  <c r="F22" i="6" s="1"/>
  <c r="K21" i="16"/>
  <c r="G22" i="6" s="1"/>
  <c r="J16" i="16"/>
  <c r="G10" i="7" s="1"/>
  <c r="J79" i="4"/>
  <c r="N37" i="4"/>
  <c r="J31" i="4"/>
  <c r="J34" i="4"/>
  <c r="J33" i="4"/>
  <c r="H14" i="13"/>
  <c r="H50" i="13" s="1"/>
  <c r="L26" i="4"/>
  <c r="K28" i="4"/>
  <c r="K78" i="4"/>
  <c r="L76" i="4"/>
  <c r="L84" i="4"/>
  <c r="K86" i="4"/>
  <c r="L50" i="4"/>
  <c r="K59" i="4"/>
  <c r="L58" i="4"/>
  <c r="M55" i="4"/>
  <c r="N53" i="4"/>
  <c r="I22" i="7"/>
  <c r="G20" i="8"/>
  <c r="R8" i="16" l="1"/>
  <c r="P10" i="16"/>
  <c r="I87" i="4"/>
  <c r="O13" i="16"/>
  <c r="O17" i="16" s="1"/>
  <c r="L16" i="16"/>
  <c r="I10" i="7" s="1"/>
  <c r="Q7" i="10"/>
  <c r="Q17" i="8"/>
  <c r="F5" i="8"/>
  <c r="G5" i="10" s="1"/>
  <c r="K16" i="16"/>
  <c r="H10" i="7" s="1"/>
  <c r="K20" i="16"/>
  <c r="G14" i="6" s="1"/>
  <c r="K79" i="4"/>
  <c r="O37" i="4"/>
  <c r="L20" i="16"/>
  <c r="H14" i="6" s="1"/>
  <c r="L21" i="16"/>
  <c r="H22" i="6" s="1"/>
  <c r="K34" i="4"/>
  <c r="K33" i="4"/>
  <c r="M26" i="4"/>
  <c r="L28" i="4"/>
  <c r="I14" i="13"/>
  <c r="I50" i="13" s="1"/>
  <c r="K31" i="4"/>
  <c r="L78" i="4"/>
  <c r="M76" i="4"/>
  <c r="M84" i="4"/>
  <c r="L86" i="4"/>
  <c r="M50" i="4"/>
  <c r="N55" i="4"/>
  <c r="O53" i="4"/>
  <c r="M58" i="4"/>
  <c r="L59" i="4"/>
  <c r="J22" i="7"/>
  <c r="H20" i="8"/>
  <c r="Q10" i="16" l="1"/>
  <c r="S8" i="16"/>
  <c r="J87" i="4"/>
  <c r="P13" i="16"/>
  <c r="Q13" i="16" s="1"/>
  <c r="R13" i="16" s="1"/>
  <c r="S13" i="16" s="1"/>
  <c r="T13" i="16" s="1"/>
  <c r="U13" i="16" s="1"/>
  <c r="V13" i="16" s="1"/>
  <c r="W13" i="16" s="1"/>
  <c r="X13" i="16" s="1"/>
  <c r="Y13" i="16" s="1"/>
  <c r="G5" i="8"/>
  <c r="H5" i="10" s="1"/>
  <c r="R7" i="10"/>
  <c r="R17" i="8"/>
  <c r="M16" i="16"/>
  <c r="J10" i="7" s="1"/>
  <c r="M20" i="16"/>
  <c r="I14" i="6" s="1"/>
  <c r="M21" i="16"/>
  <c r="I22" i="6" s="1"/>
  <c r="N20" i="16"/>
  <c r="J14" i="6" s="1"/>
  <c r="P37" i="4"/>
  <c r="L79" i="4"/>
  <c r="H5" i="8"/>
  <c r="I5" i="10" s="1"/>
  <c r="L34" i="4"/>
  <c r="L33" i="4"/>
  <c r="M28" i="4"/>
  <c r="N26" i="4"/>
  <c r="J14" i="13"/>
  <c r="J50" i="13" s="1"/>
  <c r="L31" i="4"/>
  <c r="M78" i="4"/>
  <c r="N76" i="4"/>
  <c r="N84" i="4"/>
  <c r="M86" i="4"/>
  <c r="M59" i="4"/>
  <c r="O55" i="4"/>
  <c r="P53" i="4"/>
  <c r="N58" i="4"/>
  <c r="N50" i="4"/>
  <c r="K22" i="7"/>
  <c r="I20" i="8"/>
  <c r="T8" i="16" l="1"/>
  <c r="P17" i="16"/>
  <c r="R10" i="16"/>
  <c r="Q17" i="16"/>
  <c r="K87" i="4"/>
  <c r="I5" i="8"/>
  <c r="J5" i="10" s="1"/>
  <c r="N16" i="16"/>
  <c r="K10" i="7" s="1"/>
  <c r="N21" i="16"/>
  <c r="J22" i="6" s="1"/>
  <c r="S7" i="10"/>
  <c r="S17" i="8"/>
  <c r="P20" i="16"/>
  <c r="L14" i="6" s="1"/>
  <c r="O16" i="16"/>
  <c r="L10" i="7" s="1"/>
  <c r="Q37" i="4"/>
  <c r="M31" i="4"/>
  <c r="O21" i="16"/>
  <c r="K22" i="6" s="1"/>
  <c r="O20" i="16"/>
  <c r="K14" i="6" s="1"/>
  <c r="N28" i="4"/>
  <c r="O26" i="4"/>
  <c r="M34" i="4"/>
  <c r="M33" i="4"/>
  <c r="N78" i="4"/>
  <c r="O76" i="4"/>
  <c r="M79" i="4"/>
  <c r="K14" i="13"/>
  <c r="K50" i="13" s="1"/>
  <c r="O84" i="4"/>
  <c r="N86" i="4"/>
  <c r="N59" i="4"/>
  <c r="O58" i="4"/>
  <c r="P55" i="4"/>
  <c r="Q53" i="4"/>
  <c r="O50" i="4"/>
  <c r="J20" i="8"/>
  <c r="L22" i="7"/>
  <c r="S10" i="16" l="1"/>
  <c r="R17" i="16"/>
  <c r="U8" i="16"/>
  <c r="L87" i="4"/>
  <c r="J5" i="8"/>
  <c r="K5" i="10" s="1"/>
  <c r="P16" i="16"/>
  <c r="M10" i="7" s="1"/>
  <c r="T7" i="10"/>
  <c r="T17" i="8"/>
  <c r="R21" i="16"/>
  <c r="N22" i="6" s="1"/>
  <c r="N31" i="4"/>
  <c r="R37" i="4"/>
  <c r="P21" i="16"/>
  <c r="L22" i="6" s="1"/>
  <c r="K5" i="8"/>
  <c r="L5" i="10" s="1"/>
  <c r="P76" i="4"/>
  <c r="O78" i="4"/>
  <c r="O28" i="4"/>
  <c r="P26" i="4"/>
  <c r="N79" i="4"/>
  <c r="L14" i="13"/>
  <c r="L50" i="13" s="1"/>
  <c r="N34" i="4"/>
  <c r="N33" i="4"/>
  <c r="P84" i="4"/>
  <c r="O86" i="4"/>
  <c r="R53" i="4"/>
  <c r="Q55" i="4"/>
  <c r="P58" i="4"/>
  <c r="O59" i="4"/>
  <c r="P50" i="4"/>
  <c r="M22" i="7"/>
  <c r="K20" i="8"/>
  <c r="V8" i="16" l="1"/>
  <c r="T10" i="16"/>
  <c r="S17" i="16"/>
  <c r="S21" i="16" s="1"/>
  <c r="O22" i="6" s="1"/>
  <c r="M87" i="4"/>
  <c r="L5" i="8"/>
  <c r="M5" i="10" s="1"/>
  <c r="U17" i="8"/>
  <c r="U7" i="10"/>
  <c r="R20" i="16"/>
  <c r="N14" i="6" s="1"/>
  <c r="R16" i="16"/>
  <c r="O10" i="7" s="1"/>
  <c r="S16" i="16"/>
  <c r="P10" i="7" s="1"/>
  <c r="Q20" i="16"/>
  <c r="M14" i="6" s="1"/>
  <c r="Q16" i="16"/>
  <c r="N10" i="7" s="1"/>
  <c r="Q21" i="16"/>
  <c r="M22" i="6" s="1"/>
  <c r="S37" i="4"/>
  <c r="O79" i="4"/>
  <c r="M14" i="13"/>
  <c r="M50" i="13" s="1"/>
  <c r="O34" i="4"/>
  <c r="O33" i="4"/>
  <c r="O31" i="4"/>
  <c r="Q26" i="4"/>
  <c r="P28" i="4"/>
  <c r="Q76" i="4"/>
  <c r="P78" i="4"/>
  <c r="P86" i="4"/>
  <c r="Q84" i="4"/>
  <c r="P59" i="4"/>
  <c r="Q58" i="4"/>
  <c r="Q50" i="4"/>
  <c r="S53" i="4"/>
  <c r="R55" i="4"/>
  <c r="L20" i="8"/>
  <c r="N22" i="7"/>
  <c r="S20" i="16" l="1"/>
  <c r="O14" i="6" s="1"/>
  <c r="U10" i="16"/>
  <c r="T17" i="16"/>
  <c r="W8" i="16"/>
  <c r="N87" i="4"/>
  <c r="N5" i="8"/>
  <c r="O5" i="10" s="1"/>
  <c r="M5" i="8"/>
  <c r="N5" i="10" s="1"/>
  <c r="O5" i="8"/>
  <c r="P5" i="10" s="1"/>
  <c r="P31" i="4"/>
  <c r="T37" i="4"/>
  <c r="P34" i="4"/>
  <c r="P33" i="4"/>
  <c r="R76" i="4"/>
  <c r="Q78" i="4"/>
  <c r="N14" i="13"/>
  <c r="N50" i="13" s="1"/>
  <c r="P79" i="4"/>
  <c r="R26" i="4"/>
  <c r="Q28" i="4"/>
  <c r="Q86" i="4"/>
  <c r="R84" i="4"/>
  <c r="R58" i="4"/>
  <c r="S55" i="4"/>
  <c r="T53" i="4"/>
  <c r="R50" i="4"/>
  <c r="Q59" i="4"/>
  <c r="O22" i="7"/>
  <c r="M20" i="8"/>
  <c r="X8" i="16" l="1"/>
  <c r="V10" i="16"/>
  <c r="U17" i="16"/>
  <c r="O87" i="4"/>
  <c r="T16" i="16"/>
  <c r="Q10" i="7" s="1"/>
  <c r="T20" i="16"/>
  <c r="P14" i="6" s="1"/>
  <c r="T21" i="16"/>
  <c r="P22" i="6" s="1"/>
  <c r="U37" i="4"/>
  <c r="Q79" i="4"/>
  <c r="Q34" i="4"/>
  <c r="Q33" i="4"/>
  <c r="R28" i="4"/>
  <c r="S26" i="4"/>
  <c r="O14" i="13"/>
  <c r="O50" i="13" s="1"/>
  <c r="R78" i="4"/>
  <c r="S76" i="4"/>
  <c r="Q31" i="4"/>
  <c r="R86" i="4"/>
  <c r="S84" i="4"/>
  <c r="S50" i="4"/>
  <c r="T55" i="4"/>
  <c r="U53" i="4"/>
  <c r="S58" i="4"/>
  <c r="R59" i="4"/>
  <c r="P22" i="7"/>
  <c r="N20" i="8"/>
  <c r="W10" i="16" l="1"/>
  <c r="V17" i="16"/>
  <c r="Y8" i="16"/>
  <c r="P87" i="4"/>
  <c r="U16" i="16"/>
  <c r="R10" i="7" s="1"/>
  <c r="U20" i="16"/>
  <c r="Q14" i="6" s="1"/>
  <c r="U21" i="16"/>
  <c r="Q22" i="6" s="1"/>
  <c r="P5" i="8"/>
  <c r="Q5" i="10" s="1"/>
  <c r="R31" i="4"/>
  <c r="R79" i="4"/>
  <c r="T76" i="4"/>
  <c r="S78" i="4"/>
  <c r="P14" i="13"/>
  <c r="P50" i="13" s="1"/>
  <c r="T26" i="4"/>
  <c r="S28" i="4"/>
  <c r="R34" i="4"/>
  <c r="R33" i="4"/>
  <c r="S86" i="4"/>
  <c r="T84" i="4"/>
  <c r="S59" i="4"/>
  <c r="U55" i="4"/>
  <c r="T58" i="4"/>
  <c r="T50" i="4"/>
  <c r="Q22" i="7"/>
  <c r="O20" i="8"/>
  <c r="X10" i="16" l="1"/>
  <c r="W17" i="16"/>
  <c r="Q87" i="4"/>
  <c r="Q5" i="8"/>
  <c r="R5" i="10" s="1"/>
  <c r="V21" i="16"/>
  <c r="R22" i="6" s="1"/>
  <c r="V20" i="16"/>
  <c r="R14" i="6" s="1"/>
  <c r="V16" i="16"/>
  <c r="S10" i="7" s="1"/>
  <c r="S31" i="4"/>
  <c r="S34" i="4"/>
  <c r="S33" i="4"/>
  <c r="T28" i="4"/>
  <c r="U26" i="4"/>
  <c r="Q14" i="13"/>
  <c r="Q50" i="13" s="1"/>
  <c r="T78" i="4"/>
  <c r="U76" i="4"/>
  <c r="S79" i="4"/>
  <c r="T86" i="4"/>
  <c r="U84" i="4"/>
  <c r="U50" i="4"/>
  <c r="T59" i="4"/>
  <c r="U58" i="4"/>
  <c r="P20" i="8"/>
  <c r="R22" i="7"/>
  <c r="Y10" i="16" l="1"/>
  <c r="X17" i="16"/>
  <c r="R87" i="4"/>
  <c r="R5" i="8"/>
  <c r="S5" i="10" s="1"/>
  <c r="W21" i="16"/>
  <c r="S22" i="6" s="1"/>
  <c r="W20" i="16"/>
  <c r="S14" i="6" s="1"/>
  <c r="W16" i="16"/>
  <c r="T10" i="7" s="1"/>
  <c r="U28" i="4"/>
  <c r="U78" i="4"/>
  <c r="T34" i="4"/>
  <c r="T33" i="4"/>
  <c r="T79" i="4"/>
  <c r="T31" i="4"/>
  <c r="R14" i="13"/>
  <c r="R50" i="13" s="1"/>
  <c r="U86" i="4"/>
  <c r="U59" i="4"/>
  <c r="Q20" i="8"/>
  <c r="S22" i="7"/>
  <c r="Y17" i="16" l="1"/>
  <c r="S87" i="4"/>
  <c r="X21" i="16"/>
  <c r="T22" i="6" s="1"/>
  <c r="X20" i="16"/>
  <c r="T14" i="6" s="1"/>
  <c r="X16" i="16"/>
  <c r="U10" i="7" s="1"/>
  <c r="S5" i="8"/>
  <c r="T5" i="10" s="1"/>
  <c r="U79" i="4"/>
  <c r="U31" i="4"/>
  <c r="S14" i="13"/>
  <c r="S50" i="13" s="1"/>
  <c r="U34" i="4"/>
  <c r="U33" i="4"/>
  <c r="T22" i="7"/>
  <c r="R20" i="8"/>
  <c r="T87" i="4" l="1"/>
  <c r="T5" i="8"/>
  <c r="U5" i="10" s="1"/>
  <c r="Y21" i="16"/>
  <c r="U22" i="6" s="1"/>
  <c r="Y16" i="16"/>
  <c r="V10" i="7" s="1"/>
  <c r="Y20" i="16"/>
  <c r="U14" i="6" s="1"/>
  <c r="T14" i="13"/>
  <c r="T50" i="13" s="1"/>
  <c r="S20" i="8"/>
  <c r="U22" i="7"/>
  <c r="U87" i="4" l="1"/>
  <c r="U5" i="8"/>
  <c r="U14" i="13"/>
  <c r="U50" i="13" s="1"/>
  <c r="T20" i="8"/>
  <c r="V22" i="7"/>
  <c r="U20" i="8" l="1"/>
  <c r="S43" i="9" l="1"/>
  <c r="Q43" i="9"/>
  <c r="U43" i="9"/>
  <c r="P43" i="9"/>
  <c r="R43" i="9"/>
  <c r="L43" i="9"/>
  <c r="C43" i="9"/>
  <c r="I43" i="9"/>
  <c r="M43" i="9"/>
  <c r="H43" i="9"/>
  <c r="D43" i="9"/>
  <c r="E43" i="9"/>
  <c r="G43" i="9"/>
  <c r="K43" i="9"/>
  <c r="T43" i="9"/>
  <c r="O43" i="9"/>
  <c r="U38" i="4"/>
  <c r="N43" i="9"/>
  <c r="J43" i="9"/>
  <c r="R38" i="4"/>
  <c r="R39" i="4" s="1"/>
  <c r="R42" i="4" s="1"/>
  <c r="F43" i="9"/>
  <c r="J38" i="4"/>
  <c r="J39" i="4" s="1"/>
  <c r="K38" i="4"/>
  <c r="K39" i="4" s="1"/>
  <c r="Q38" i="4"/>
  <c r="Q39" i="4" s="1"/>
  <c r="L38" i="4"/>
  <c r="S38" i="4"/>
  <c r="N38" i="4"/>
  <c r="N39" i="4" s="1"/>
  <c r="T38" i="4"/>
  <c r="T39" i="4" s="1"/>
  <c r="T42" i="4" s="1"/>
  <c r="P38" i="4"/>
  <c r="P39" i="4"/>
  <c r="P42" i="4" s="1"/>
  <c r="M38" i="4"/>
  <c r="M39" i="4" s="1"/>
  <c r="O38" i="4"/>
  <c r="O39" i="4" s="1"/>
  <c r="O42" i="4" s="1"/>
  <c r="E38" i="4"/>
  <c r="E39" i="4" s="1"/>
  <c r="F38" i="4"/>
  <c r="F39" i="4" s="1"/>
  <c r="G38" i="4"/>
  <c r="G39" i="4" s="1"/>
  <c r="I38" i="4"/>
  <c r="I39" i="4" s="1"/>
  <c r="H38" i="4"/>
  <c r="D38" i="4"/>
  <c r="D39" i="4" s="1"/>
  <c r="C38" i="4"/>
  <c r="M42" i="4" l="1"/>
  <c r="H39" i="4"/>
  <c r="C39" i="4"/>
  <c r="O7" i="6"/>
  <c r="D42" i="4"/>
  <c r="Q7" i="6"/>
  <c r="F42" i="4"/>
  <c r="G42" i="4"/>
  <c r="I42" i="4"/>
  <c r="Q42" i="4"/>
  <c r="J42" i="4"/>
  <c r="L39" i="4"/>
  <c r="N42" i="4"/>
  <c r="E42" i="4"/>
  <c r="S39" i="4"/>
  <c r="U39" i="4"/>
  <c r="K42" i="4"/>
  <c r="H42" i="4" l="1"/>
  <c r="C42" i="4"/>
  <c r="F7" i="6"/>
  <c r="J7" i="6"/>
  <c r="D7" i="6"/>
  <c r="L42" i="4"/>
  <c r="U42" i="4"/>
  <c r="I7" i="6"/>
  <c r="N7" i="6"/>
  <c r="K7" i="6"/>
  <c r="S42" i="4"/>
  <c r="R7" i="6"/>
  <c r="G7" i="6"/>
  <c r="P7" i="6"/>
  <c r="E7" i="6"/>
  <c r="T7" i="6"/>
  <c r="M7" i="6"/>
  <c r="H7" i="6" l="1"/>
  <c r="C7" i="6"/>
  <c r="S7" i="6"/>
  <c r="L7" i="6"/>
  <c r="C54" i="13"/>
  <c r="C11" i="6" s="1"/>
  <c r="U7" i="6"/>
  <c r="D54" i="13" l="1"/>
  <c r="D11" i="6" s="1"/>
  <c r="C55" i="13"/>
  <c r="C21" i="6" s="1"/>
  <c r="B13" i="6" l="1"/>
  <c r="D55" i="13"/>
  <c r="D21" i="6" s="1"/>
  <c r="E54" i="13"/>
  <c r="E11" i="6" s="1"/>
  <c r="C28" i="6"/>
  <c r="C13" i="6" l="1"/>
  <c r="C16" i="6" s="1"/>
  <c r="B16" i="6"/>
  <c r="D13" i="6"/>
  <c r="E55" i="13"/>
  <c r="E21" i="6" s="1"/>
  <c r="D28" i="6"/>
  <c r="F54" i="13"/>
  <c r="F11" i="6" s="1"/>
  <c r="C16" i="7" l="1"/>
  <c r="C6" i="7"/>
  <c r="D16" i="7"/>
  <c r="D6" i="7"/>
  <c r="F55" i="13"/>
  <c r="F21" i="6" s="1"/>
  <c r="D16" i="6"/>
  <c r="E13" i="6"/>
  <c r="E28" i="6"/>
  <c r="G54" i="13"/>
  <c r="G11" i="6" s="1"/>
  <c r="E6" i="7" l="1"/>
  <c r="E16" i="7"/>
  <c r="E18" i="7" s="1"/>
  <c r="G55" i="13"/>
  <c r="G21" i="6" s="1"/>
  <c r="F28" i="6"/>
  <c r="C18" i="7"/>
  <c r="B10" i="8"/>
  <c r="B8" i="8"/>
  <c r="C10" i="8"/>
  <c r="D18" i="7"/>
  <c r="E16" i="6"/>
  <c r="C8" i="8"/>
  <c r="F13" i="6"/>
  <c r="H54" i="13"/>
  <c r="H11" i="6" s="1"/>
  <c r="D10" i="8" l="1"/>
  <c r="F6" i="7"/>
  <c r="F16" i="7"/>
  <c r="G28" i="6"/>
  <c r="H55" i="13"/>
  <c r="H21" i="6" s="1"/>
  <c r="D8" i="8"/>
  <c r="E8" i="8"/>
  <c r="F18" i="7"/>
  <c r="F16" i="6"/>
  <c r="G13" i="6"/>
  <c r="I54" i="13"/>
  <c r="I11" i="6" s="1"/>
  <c r="G6" i="7" l="1"/>
  <c r="G16" i="7"/>
  <c r="I55" i="13"/>
  <c r="I21" i="6" s="1"/>
  <c r="H28" i="6"/>
  <c r="E10" i="8"/>
  <c r="G16" i="6"/>
  <c r="F8" i="8"/>
  <c r="G18" i="7"/>
  <c r="F10" i="8"/>
  <c r="H13" i="6"/>
  <c r="J54" i="13"/>
  <c r="J11" i="6" s="1"/>
  <c r="H16" i="7" l="1"/>
  <c r="H18" i="7" s="1"/>
  <c r="H6" i="7"/>
  <c r="H16" i="6"/>
  <c r="I28" i="6"/>
  <c r="J55" i="13"/>
  <c r="J21" i="6" s="1"/>
  <c r="I13" i="6"/>
  <c r="K54" i="13"/>
  <c r="K11" i="6" s="1"/>
  <c r="I16" i="7" l="1"/>
  <c r="I6" i="7"/>
  <c r="J28" i="6"/>
  <c r="G10" i="8"/>
  <c r="G8" i="8"/>
  <c r="I16" i="6"/>
  <c r="J13" i="6"/>
  <c r="L54" i="13"/>
  <c r="L11" i="6" s="1"/>
  <c r="I18" i="7"/>
  <c r="H10" i="8"/>
  <c r="H8" i="8"/>
  <c r="K55" i="13"/>
  <c r="K21" i="6" s="1"/>
  <c r="J16" i="7" l="1"/>
  <c r="J6" i="7"/>
  <c r="L55" i="13"/>
  <c r="L21" i="6" s="1"/>
  <c r="J16" i="6"/>
  <c r="K13" i="6"/>
  <c r="M54" i="13"/>
  <c r="M11" i="6" s="1"/>
  <c r="K28" i="6"/>
  <c r="K16" i="7" l="1"/>
  <c r="K6" i="7"/>
  <c r="L28" i="6"/>
  <c r="J18" i="7"/>
  <c r="I10" i="8"/>
  <c r="K16" i="6"/>
  <c r="I8" i="8"/>
  <c r="K18" i="7"/>
  <c r="L13" i="6"/>
  <c r="M55" i="13"/>
  <c r="M21" i="6" s="1"/>
  <c r="N54" i="13"/>
  <c r="N11" i="6" s="1"/>
  <c r="L16" i="7" l="1"/>
  <c r="L18" i="7" s="1"/>
  <c r="L6" i="7"/>
  <c r="M28" i="6"/>
  <c r="J10" i="8"/>
  <c r="J8" i="8"/>
  <c r="L16" i="6"/>
  <c r="K8" i="8"/>
  <c r="M13" i="6"/>
  <c r="N55" i="13"/>
  <c r="N21" i="6" s="1"/>
  <c r="O54" i="13"/>
  <c r="O11" i="6" s="1"/>
  <c r="M16" i="7" l="1"/>
  <c r="M6" i="7"/>
  <c r="O55" i="13"/>
  <c r="O21" i="6" s="1"/>
  <c r="L10" i="8"/>
  <c r="K10" i="8"/>
  <c r="N28" i="6"/>
  <c r="M16" i="6"/>
  <c r="N13" i="6"/>
  <c r="P54" i="13"/>
  <c r="P11" i="6" s="1"/>
  <c r="N16" i="7" l="1"/>
  <c r="M10" i="8" s="1"/>
  <c r="N6" i="7"/>
  <c r="O28" i="6"/>
  <c r="L8" i="8"/>
  <c r="M18" i="7"/>
  <c r="P55" i="13"/>
  <c r="P21" i="6" s="1"/>
  <c r="M8" i="8"/>
  <c r="N16" i="6"/>
  <c r="O13" i="6"/>
  <c r="Q54" i="13"/>
  <c r="Q11" i="6" s="1"/>
  <c r="N18" i="7" l="1"/>
  <c r="O6" i="7"/>
  <c r="O16" i="7"/>
  <c r="Q55" i="13"/>
  <c r="Q21" i="6" s="1"/>
  <c r="P28" i="6"/>
  <c r="O16" i="6"/>
  <c r="P13" i="6"/>
  <c r="Q28" i="6"/>
  <c r="R54" i="13"/>
  <c r="R11" i="6" s="1"/>
  <c r="P16" i="7" l="1"/>
  <c r="P6" i="7"/>
  <c r="O8" i="8" s="1"/>
  <c r="N8" i="8"/>
  <c r="P16" i="6"/>
  <c r="O18" i="7"/>
  <c r="N10" i="8"/>
  <c r="Q13" i="6"/>
  <c r="Q16" i="6" s="1"/>
  <c r="S54" i="13"/>
  <c r="S11" i="6" s="1"/>
  <c r="R55" i="13"/>
  <c r="R21" i="6" s="1"/>
  <c r="R6" i="7" l="1"/>
  <c r="R16" i="7"/>
  <c r="Q16" i="7"/>
  <c r="Q6" i="7"/>
  <c r="O10" i="8"/>
  <c r="P18" i="7"/>
  <c r="R13" i="6"/>
  <c r="S55" i="13"/>
  <c r="S21" i="6" s="1"/>
  <c r="S28" i="6" s="1"/>
  <c r="R28" i="6"/>
  <c r="T54" i="13"/>
  <c r="T11" i="6" s="1"/>
  <c r="T55" i="13" l="1"/>
  <c r="T21" i="6" s="1"/>
  <c r="Q18" i="7"/>
  <c r="P10" i="8"/>
  <c r="P8" i="8"/>
  <c r="R16" i="6"/>
  <c r="S13" i="6"/>
  <c r="U54" i="13"/>
  <c r="U11" i="6" s="1"/>
  <c r="Q8" i="8"/>
  <c r="Q10" i="8"/>
  <c r="R18" i="7"/>
  <c r="S6" i="7" l="1"/>
  <c r="R8" i="8" s="1"/>
  <c r="S16" i="7"/>
  <c r="S18" i="7" s="1"/>
  <c r="T28" i="6"/>
  <c r="U55" i="13"/>
  <c r="U21" i="6" s="1"/>
  <c r="S16" i="6"/>
  <c r="T13" i="6"/>
  <c r="T16" i="7" l="1"/>
  <c r="S10" i="8" s="1"/>
  <c r="T6" i="7"/>
  <c r="R10" i="8"/>
  <c r="S8" i="8"/>
  <c r="U28" i="6"/>
  <c r="T16" i="6"/>
  <c r="U13" i="6"/>
  <c r="U16" i="7" l="1"/>
  <c r="U6" i="7"/>
  <c r="T18" i="7"/>
  <c r="U16" i="6"/>
  <c r="V16" i="7" l="1"/>
  <c r="V6" i="7"/>
  <c r="U10" i="8"/>
  <c r="T10" i="8"/>
  <c r="U18" i="7"/>
  <c r="T8" i="8"/>
  <c r="V18" i="7" l="1"/>
  <c r="U8" i="8"/>
  <c r="B69" i="4" l="1"/>
  <c r="B70" i="4" l="1"/>
  <c r="B98" i="4" s="1"/>
  <c r="B6" i="6" l="1"/>
  <c r="B35" i="9" l="1"/>
  <c r="B33" i="9"/>
  <c r="B37" i="9"/>
  <c r="B5" i="6"/>
  <c r="C7" i="7" s="1"/>
  <c r="B39" i="9"/>
  <c r="B34" i="9"/>
  <c r="B40" i="9"/>
  <c r="B38" i="9"/>
  <c r="B32" i="9"/>
  <c r="B36" i="9"/>
  <c r="C23" i="18" l="1"/>
  <c r="C25" i="18" s="1"/>
  <c r="C26" i="18" s="1"/>
  <c r="B10" i="14"/>
  <c r="B23" i="14"/>
  <c r="B24" i="14"/>
  <c r="B11" i="14"/>
  <c r="B7" i="14"/>
  <c r="B9" i="6"/>
  <c r="B9" i="14"/>
  <c r="B18" i="14"/>
  <c r="B12" i="14"/>
  <c r="B13" i="14"/>
  <c r="B18" i="6" l="1"/>
  <c r="B38" i="6" s="1"/>
  <c r="B21" i="14"/>
  <c r="B22" i="14"/>
  <c r="B19" i="14"/>
  <c r="B20" i="14"/>
  <c r="C38" i="7"/>
  <c r="B9" i="8"/>
  <c r="C6" i="10" l="1"/>
  <c r="B15" i="14"/>
  <c r="B30" i="6"/>
  <c r="B39" i="6" s="1"/>
  <c r="B4" i="8" l="1"/>
  <c r="B32" i="6"/>
  <c r="B34" i="6" s="1"/>
  <c r="B40" i="6" s="1"/>
  <c r="B26" i="14"/>
  <c r="C29" i="18"/>
  <c r="C31" i="18" s="1"/>
  <c r="C32" i="18" s="1"/>
  <c r="C4" i="10" l="1"/>
  <c r="C9" i="10" s="1"/>
  <c r="C11" i="10" s="1"/>
  <c r="C13" i="18"/>
  <c r="C14" i="18" s="1"/>
  <c r="C17" i="18" s="1"/>
  <c r="C18" i="18" s="1"/>
  <c r="B30" i="14"/>
  <c r="C23" i="7"/>
  <c r="B12" i="8"/>
  <c r="B14" i="8" s="1"/>
  <c r="B24" i="8" s="1"/>
  <c r="B26" i="8" s="1"/>
  <c r="B28" i="14"/>
  <c r="C5" i="7" l="1"/>
  <c r="C8" i="7" s="1"/>
  <c r="C11" i="7" s="1"/>
  <c r="C25" i="8"/>
  <c r="C25" i="7"/>
  <c r="C27" i="7" l="1"/>
  <c r="Q46" i="9"/>
  <c r="O46" i="9"/>
  <c r="G46" i="9"/>
  <c r="F46" i="9"/>
  <c r="D46" i="9"/>
  <c r="P46" i="9"/>
  <c r="U46" i="9"/>
  <c r="S46" i="9"/>
  <c r="N46" i="9"/>
  <c r="E46" i="9"/>
  <c r="T46" i="9"/>
  <c r="R46" i="9"/>
  <c r="C46" i="9"/>
  <c r="M46" i="9"/>
  <c r="I46" i="9"/>
  <c r="J46" i="9"/>
  <c r="H46" i="9"/>
  <c r="P69" i="4"/>
  <c r="S69" i="4"/>
  <c r="I69" i="4"/>
  <c r="L46" i="9"/>
  <c r="Q69" i="4"/>
  <c r="H69" i="4"/>
  <c r="K46" i="9"/>
  <c r="L69" i="4"/>
  <c r="G69" i="4"/>
  <c r="G70" i="4" s="1"/>
  <c r="G98" i="4" s="1"/>
  <c r="F69" i="4"/>
  <c r="E69" i="4"/>
  <c r="E70" i="4" s="1"/>
  <c r="N69" i="4"/>
  <c r="N70" i="4"/>
  <c r="M69" i="4"/>
  <c r="M70" i="4" s="1"/>
  <c r="M98" i="4" s="1"/>
  <c r="C69" i="4"/>
  <c r="T69" i="4"/>
  <c r="K69" i="4"/>
  <c r="J69" i="4"/>
  <c r="J6" i="6" s="1"/>
  <c r="U69" i="4"/>
  <c r="R69" i="4"/>
  <c r="D69" i="4"/>
  <c r="O69" i="4"/>
  <c r="H70" i="4" l="1"/>
  <c r="U70" i="4"/>
  <c r="L70" i="4"/>
  <c r="L98" i="4" s="1"/>
  <c r="H98" i="4"/>
  <c r="H38" i="9" s="1"/>
  <c r="H61" i="9" s="1"/>
  <c r="E98" i="4"/>
  <c r="E5" i="6" s="1"/>
  <c r="F7" i="7" s="1"/>
  <c r="U98" i="4"/>
  <c r="U35" i="9" s="1"/>
  <c r="U58" i="9" s="1"/>
  <c r="N98" i="4"/>
  <c r="N34" i="9" s="1"/>
  <c r="N57" i="9" s="1"/>
  <c r="K70" i="4"/>
  <c r="T70" i="4"/>
  <c r="R70" i="4"/>
  <c r="I70" i="4"/>
  <c r="M5" i="6"/>
  <c r="N7" i="7" s="1"/>
  <c r="G5" i="6"/>
  <c r="H7" i="7" s="1"/>
  <c r="K6" i="6"/>
  <c r="O6" i="6"/>
  <c r="O70" i="4"/>
  <c r="J70" i="4"/>
  <c r="C70" i="4"/>
  <c r="I6" i="6"/>
  <c r="P70" i="4"/>
  <c r="P98" i="4" s="1"/>
  <c r="S6" i="6"/>
  <c r="F70" i="4"/>
  <c r="F98" i="4" s="1"/>
  <c r="Q6" i="6"/>
  <c r="D70" i="4"/>
  <c r="D98" i="4" s="1"/>
  <c r="Q70" i="4"/>
  <c r="Q98" i="4" s="1"/>
  <c r="S70" i="4"/>
  <c r="S98" i="4" s="1"/>
  <c r="E40" i="9" l="1"/>
  <c r="E63" i="9" s="1"/>
  <c r="E34" i="9"/>
  <c r="E57" i="9" s="1"/>
  <c r="E33" i="9"/>
  <c r="E56" i="9" s="1"/>
  <c r="E38" i="9"/>
  <c r="E61" i="9" s="1"/>
  <c r="E35" i="9"/>
  <c r="E58" i="9" s="1"/>
  <c r="E32" i="9"/>
  <c r="E55" i="9" s="1"/>
  <c r="E64" i="9" s="1"/>
  <c r="N5" i="6"/>
  <c r="O7" i="7" s="1"/>
  <c r="H37" i="9"/>
  <c r="H60" i="9" s="1"/>
  <c r="H36" i="9"/>
  <c r="H59" i="9" s="1"/>
  <c r="N38" i="9"/>
  <c r="N61" i="9" s="1"/>
  <c r="H32" i="9"/>
  <c r="H55" i="9" s="1"/>
  <c r="H64" i="9" s="1"/>
  <c r="N32" i="9"/>
  <c r="N55" i="9" s="1"/>
  <c r="N64" i="9" s="1"/>
  <c r="H39" i="9"/>
  <c r="H62" i="9" s="1"/>
  <c r="H40" i="9"/>
  <c r="H63" i="9" s="1"/>
  <c r="H35" i="9"/>
  <c r="H58" i="9" s="1"/>
  <c r="H5" i="6"/>
  <c r="I7" i="7" s="1"/>
  <c r="H33" i="9"/>
  <c r="H56" i="9" s="1"/>
  <c r="H34" i="9"/>
  <c r="H57" i="9" s="1"/>
  <c r="E39" i="9"/>
  <c r="E62" i="9" s="1"/>
  <c r="E7" i="14"/>
  <c r="E11" i="14"/>
  <c r="E10" i="14"/>
  <c r="E13" i="14"/>
  <c r="E12" i="14"/>
  <c r="E23" i="14"/>
  <c r="E9" i="14"/>
  <c r="F38" i="7"/>
  <c r="E24" i="14"/>
  <c r="E18" i="14"/>
  <c r="F23" i="18"/>
  <c r="F25" i="18" s="1"/>
  <c r="F26" i="18" s="1"/>
  <c r="T98" i="4"/>
  <c r="T35" i="9" s="1"/>
  <c r="T58" i="9" s="1"/>
  <c r="N35" i="9"/>
  <c r="N58" i="9" s="1"/>
  <c r="N40" i="9"/>
  <c r="N63" i="9" s="1"/>
  <c r="N36" i="9"/>
  <c r="N59" i="9" s="1"/>
  <c r="J98" i="4"/>
  <c r="J5" i="6" s="1"/>
  <c r="K7" i="7" s="1"/>
  <c r="I98" i="4"/>
  <c r="I36" i="9" s="1"/>
  <c r="I59" i="9" s="1"/>
  <c r="E37" i="9"/>
  <c r="E60" i="9" s="1"/>
  <c r="N39" i="9"/>
  <c r="N62" i="9" s="1"/>
  <c r="R98" i="4"/>
  <c r="R34" i="9" s="1"/>
  <c r="R57" i="9" s="1"/>
  <c r="K98" i="4"/>
  <c r="K36" i="9" s="1"/>
  <c r="K59" i="9" s="1"/>
  <c r="C98" i="4"/>
  <c r="C5" i="6" s="1"/>
  <c r="D7" i="7" s="1"/>
  <c r="N37" i="9"/>
  <c r="N60" i="9" s="1"/>
  <c r="O98" i="4"/>
  <c r="O39" i="9" s="1"/>
  <c r="O62" i="9" s="1"/>
  <c r="E36" i="9"/>
  <c r="E59" i="9" s="1"/>
  <c r="N33" i="9"/>
  <c r="N56" i="9" s="1"/>
  <c r="D6" i="6"/>
  <c r="M32" i="9"/>
  <c r="M55" i="9" s="1"/>
  <c r="M64" i="9" s="1"/>
  <c r="M33" i="9"/>
  <c r="M56" i="9" s="1"/>
  <c r="M39" i="9"/>
  <c r="M62" i="9" s="1"/>
  <c r="M37" i="9"/>
  <c r="M60" i="9" s="1"/>
  <c r="M40" i="9"/>
  <c r="M63" i="9" s="1"/>
  <c r="U36" i="9"/>
  <c r="U59" i="9" s="1"/>
  <c r="M36" i="9"/>
  <c r="M59" i="9" s="1"/>
  <c r="U38" i="9"/>
  <c r="U61" i="9" s="1"/>
  <c r="C6" i="6"/>
  <c r="U34" i="9"/>
  <c r="U57" i="9" s="1"/>
  <c r="U6" i="6"/>
  <c r="G33" i="9"/>
  <c r="G56" i="9" s="1"/>
  <c r="G34" i="9"/>
  <c r="G57" i="9" s="1"/>
  <c r="U32" i="9"/>
  <c r="U55" i="9" s="1"/>
  <c r="U64" i="9" s="1"/>
  <c r="U5" i="6"/>
  <c r="U39" i="9"/>
  <c r="U62" i="9" s="1"/>
  <c r="U37" i="9"/>
  <c r="U60" i="9" s="1"/>
  <c r="U33" i="9"/>
  <c r="U56" i="9" s="1"/>
  <c r="U40" i="9"/>
  <c r="U63" i="9" s="1"/>
  <c r="M34" i="9"/>
  <c r="M57" i="9" s="1"/>
  <c r="M35" i="9"/>
  <c r="M58" i="9" s="1"/>
  <c r="L5" i="19"/>
  <c r="M38" i="9"/>
  <c r="M61" i="9" s="1"/>
  <c r="G39" i="9"/>
  <c r="G62" i="9" s="1"/>
  <c r="G35" i="9"/>
  <c r="G58" i="9" s="1"/>
  <c r="G40" i="9"/>
  <c r="G63" i="9" s="1"/>
  <c r="G37" i="9"/>
  <c r="G60" i="9" s="1"/>
  <c r="K5" i="19"/>
  <c r="G38" i="9"/>
  <c r="G61" i="9" s="1"/>
  <c r="G36" i="9"/>
  <c r="G59" i="9" s="1"/>
  <c r="G32" i="9"/>
  <c r="G55" i="9" s="1"/>
  <c r="G64" i="9" s="1"/>
  <c r="Q36" i="9"/>
  <c r="Q59" i="9" s="1"/>
  <c r="L39" i="9"/>
  <c r="L62" i="9" s="1"/>
  <c r="L33" i="9"/>
  <c r="L56" i="9" s="1"/>
  <c r="L37" i="9"/>
  <c r="L60" i="9" s="1"/>
  <c r="L38" i="9"/>
  <c r="L61" i="9" s="1"/>
  <c r="L40" i="9"/>
  <c r="L63" i="9" s="1"/>
  <c r="L35" i="9"/>
  <c r="L58" i="9" s="1"/>
  <c r="L5" i="6"/>
  <c r="M7" i="7" s="1"/>
  <c r="L32" i="9"/>
  <c r="L55" i="9" s="1"/>
  <c r="L64" i="9" s="1"/>
  <c r="L34" i="9"/>
  <c r="L57" i="9" s="1"/>
  <c r="E22" i="14"/>
  <c r="M6" i="6"/>
  <c r="F36" i="9"/>
  <c r="F59" i="9" s="1"/>
  <c r="E6" i="6"/>
  <c r="M9" i="14"/>
  <c r="M24" i="14"/>
  <c r="M23" i="14"/>
  <c r="M10" i="14"/>
  <c r="M7" i="14"/>
  <c r="M18" i="14"/>
  <c r="N23" i="18"/>
  <c r="N25" i="18" s="1"/>
  <c r="N26" i="18" s="1"/>
  <c r="M13" i="14"/>
  <c r="M12" i="14"/>
  <c r="M11" i="14"/>
  <c r="G6" i="6"/>
  <c r="N6" i="6"/>
  <c r="D36" i="9"/>
  <c r="D59" i="9" s="1"/>
  <c r="T6" i="6"/>
  <c r="F6" i="6"/>
  <c r="H6" i="6"/>
  <c r="R6" i="6"/>
  <c r="G13" i="14"/>
  <c r="H23" i="18"/>
  <c r="H25" i="18" s="1"/>
  <c r="H26" i="18" s="1"/>
  <c r="G7" i="14"/>
  <c r="G11" i="14"/>
  <c r="G12" i="14"/>
  <c r="G10" i="14"/>
  <c r="G18" i="14"/>
  <c r="G24" i="14"/>
  <c r="G9" i="14"/>
  <c r="G23" i="14"/>
  <c r="E5" i="19"/>
  <c r="P6" i="6"/>
  <c r="R5" i="19"/>
  <c r="D5" i="19"/>
  <c r="E20" i="14"/>
  <c r="L6" i="6"/>
  <c r="L36" i="9"/>
  <c r="L59" i="9" s="1"/>
  <c r="U10" i="14" l="1"/>
  <c r="V7" i="7"/>
  <c r="V38" i="7" s="1"/>
  <c r="T39" i="9"/>
  <c r="T62" i="9" s="1"/>
  <c r="N11" i="14"/>
  <c r="O23" i="18"/>
  <c r="O25" i="18" s="1"/>
  <c r="O26" i="18" s="1"/>
  <c r="N24" i="14"/>
  <c r="N10" i="14"/>
  <c r="N9" i="14"/>
  <c r="N21" i="14"/>
  <c r="H23" i="14"/>
  <c r="R36" i="9"/>
  <c r="R59" i="9" s="1"/>
  <c r="T32" i="9"/>
  <c r="T55" i="9" s="1"/>
  <c r="T64" i="9" s="1"/>
  <c r="O38" i="7"/>
  <c r="N18" i="14"/>
  <c r="R38" i="9"/>
  <c r="R61" i="9" s="1"/>
  <c r="N13" i="14"/>
  <c r="N23" i="14"/>
  <c r="N7" i="14"/>
  <c r="N12" i="14"/>
  <c r="E19" i="14"/>
  <c r="R35" i="9"/>
  <c r="R58" i="9" s="1"/>
  <c r="H10" i="14"/>
  <c r="R39" i="9"/>
  <c r="R62" i="9" s="1"/>
  <c r="T34" i="9"/>
  <c r="T57" i="9" s="1"/>
  <c r="T40" i="9"/>
  <c r="T63" i="9" s="1"/>
  <c r="C34" i="9"/>
  <c r="C57" i="9" s="1"/>
  <c r="I33" i="9"/>
  <c r="I56" i="9" s="1"/>
  <c r="H22" i="14"/>
  <c r="I39" i="9"/>
  <c r="I62" i="9" s="1"/>
  <c r="J37" i="9"/>
  <c r="J60" i="9" s="1"/>
  <c r="T36" i="9"/>
  <c r="T59" i="9" s="1"/>
  <c r="G9" i="6"/>
  <c r="G18" i="6" s="1"/>
  <c r="H19" i="14"/>
  <c r="H12" i="14"/>
  <c r="I5" i="6"/>
  <c r="H18" i="14"/>
  <c r="I32" i="9"/>
  <c r="I55" i="9" s="1"/>
  <c r="I64" i="9" s="1"/>
  <c r="I38" i="7"/>
  <c r="H7" i="14"/>
  <c r="J32" i="9"/>
  <c r="J55" i="9" s="1"/>
  <c r="J64" i="9" s="1"/>
  <c r="H24" i="14"/>
  <c r="H13" i="14"/>
  <c r="I40" i="9"/>
  <c r="I63" i="9" s="1"/>
  <c r="H9" i="14"/>
  <c r="H11" i="14"/>
  <c r="I38" i="9"/>
  <c r="I61" i="9" s="1"/>
  <c r="C40" i="9"/>
  <c r="C63" i="9" s="1"/>
  <c r="I23" i="18"/>
  <c r="I25" i="18" s="1"/>
  <c r="I26" i="18" s="1"/>
  <c r="I37" i="9"/>
  <c r="I60" i="9" s="1"/>
  <c r="T5" i="6"/>
  <c r="C33" i="9"/>
  <c r="C56" i="9" s="1"/>
  <c r="J35" i="9"/>
  <c r="J58" i="9" s="1"/>
  <c r="J39" i="9"/>
  <c r="J62" i="9" s="1"/>
  <c r="C38" i="9"/>
  <c r="C61" i="9" s="1"/>
  <c r="C32" i="9"/>
  <c r="C55" i="9" s="1"/>
  <c r="C64" i="9" s="1"/>
  <c r="E21" i="14"/>
  <c r="R5" i="6"/>
  <c r="R40" i="9"/>
  <c r="R63" i="9" s="1"/>
  <c r="T37" i="9"/>
  <c r="T60" i="9" s="1"/>
  <c r="I34" i="9"/>
  <c r="I57" i="9" s="1"/>
  <c r="M9" i="6"/>
  <c r="M18" i="6" s="1"/>
  <c r="M38" i="6" s="1"/>
  <c r="J34" i="9"/>
  <c r="J57" i="9" s="1"/>
  <c r="J40" i="9"/>
  <c r="J63" i="9" s="1"/>
  <c r="C36" i="9"/>
  <c r="C59" i="9" s="1"/>
  <c r="C37" i="9"/>
  <c r="C60" i="9" s="1"/>
  <c r="J38" i="9"/>
  <c r="J61" i="9" s="1"/>
  <c r="K32" i="9"/>
  <c r="K55" i="9" s="1"/>
  <c r="K64" i="9" s="1"/>
  <c r="K37" i="9"/>
  <c r="K60" i="9" s="1"/>
  <c r="K40" i="9"/>
  <c r="K63" i="9" s="1"/>
  <c r="K34" i="9"/>
  <c r="K57" i="9" s="1"/>
  <c r="K38" i="9"/>
  <c r="K61" i="9" s="1"/>
  <c r="K35" i="9"/>
  <c r="K58" i="9" s="1"/>
  <c r="K39" i="9"/>
  <c r="K62" i="9" s="1"/>
  <c r="K33" i="9"/>
  <c r="K56" i="9" s="1"/>
  <c r="C39" i="9"/>
  <c r="C62" i="9" s="1"/>
  <c r="J36" i="9"/>
  <c r="J59" i="9" s="1"/>
  <c r="K5" i="6"/>
  <c r="L7" i="7" s="1"/>
  <c r="C35" i="9"/>
  <c r="C58" i="9" s="1"/>
  <c r="H9" i="6"/>
  <c r="H18" i="6" s="1"/>
  <c r="H38" i="6" s="1"/>
  <c r="R32" i="9"/>
  <c r="R55" i="9" s="1"/>
  <c r="R64" i="9" s="1"/>
  <c r="R33" i="9"/>
  <c r="R56" i="9" s="1"/>
  <c r="T33" i="9"/>
  <c r="T56" i="9" s="1"/>
  <c r="J33" i="9"/>
  <c r="J56" i="9" s="1"/>
  <c r="T38" i="9"/>
  <c r="T61" i="9" s="1"/>
  <c r="N9" i="6"/>
  <c r="N18" i="6" s="1"/>
  <c r="I35" i="9"/>
  <c r="I58" i="9" s="1"/>
  <c r="R37" i="9"/>
  <c r="R60" i="9" s="1"/>
  <c r="Z9" i="14"/>
  <c r="Z13" i="14"/>
  <c r="Z18" i="14"/>
  <c r="Z24" i="14"/>
  <c r="Z12" i="14"/>
  <c r="Z10" i="14"/>
  <c r="Z11" i="14"/>
  <c r="AA23" i="18"/>
  <c r="AA25" i="18" s="1"/>
  <c r="AA26" i="18" s="1"/>
  <c r="Z7" i="14"/>
  <c r="Z23" i="14"/>
  <c r="E9" i="6"/>
  <c r="E18" i="6" s="1"/>
  <c r="E38" i="6" s="1"/>
  <c r="U13" i="14"/>
  <c r="U22" i="14"/>
  <c r="U9" i="14"/>
  <c r="U12" i="14"/>
  <c r="V23" i="18"/>
  <c r="V25" i="18" s="1"/>
  <c r="V26" i="18" s="1"/>
  <c r="U24" i="14"/>
  <c r="U11" i="14"/>
  <c r="U20" i="14"/>
  <c r="U23" i="14"/>
  <c r="U18" i="14"/>
  <c r="U7" i="14"/>
  <c r="U9" i="6"/>
  <c r="U18" i="6" s="1"/>
  <c r="U38" i="6" s="1"/>
  <c r="J5" i="19"/>
  <c r="O36" i="9"/>
  <c r="O59" i="9" s="1"/>
  <c r="O35" i="9"/>
  <c r="O58" i="9" s="1"/>
  <c r="O37" i="9"/>
  <c r="O60" i="9" s="1"/>
  <c r="O33" i="9"/>
  <c r="O56" i="9" s="1"/>
  <c r="O38" i="9"/>
  <c r="O61" i="9" s="1"/>
  <c r="O5" i="6"/>
  <c r="O40" i="9"/>
  <c r="O63" i="9" s="1"/>
  <c r="O34" i="9"/>
  <c r="O57" i="9" s="1"/>
  <c r="O32" i="9"/>
  <c r="O55" i="9" s="1"/>
  <c r="O64" i="9" s="1"/>
  <c r="J23" i="14"/>
  <c r="J18" i="14"/>
  <c r="J9" i="14"/>
  <c r="J12" i="14"/>
  <c r="K23" i="18"/>
  <c r="K25" i="18" s="1"/>
  <c r="K26" i="18" s="1"/>
  <c r="J7" i="14"/>
  <c r="J11" i="14"/>
  <c r="J10" i="14"/>
  <c r="J24" i="14"/>
  <c r="J13" i="14"/>
  <c r="J9" i="6"/>
  <c r="J18" i="6" s="1"/>
  <c r="J38" i="6" s="1"/>
  <c r="L11" i="14"/>
  <c r="M23" i="18"/>
  <c r="M25" i="18" s="1"/>
  <c r="M26" i="18" s="1"/>
  <c r="L9" i="14"/>
  <c r="L7" i="14"/>
  <c r="L9" i="6"/>
  <c r="L18" i="6" s="1"/>
  <c r="L38" i="6" s="1"/>
  <c r="L10" i="14"/>
  <c r="L18" i="14"/>
  <c r="L23" i="14"/>
  <c r="L12" i="14"/>
  <c r="L24" i="14"/>
  <c r="L13" i="14"/>
  <c r="G21" i="14"/>
  <c r="N20" i="14"/>
  <c r="N5" i="19"/>
  <c r="G20" i="14"/>
  <c r="P33" i="9"/>
  <c r="P56" i="9" s="1"/>
  <c r="P34" i="9"/>
  <c r="P57" i="9" s="1"/>
  <c r="P40" i="9"/>
  <c r="P63" i="9" s="1"/>
  <c r="P5" i="6"/>
  <c r="Q7" i="7" s="1"/>
  <c r="P39" i="9"/>
  <c r="P62" i="9" s="1"/>
  <c r="P38" i="9"/>
  <c r="P61" i="9" s="1"/>
  <c r="P37" i="9"/>
  <c r="P60" i="9" s="1"/>
  <c r="P35" i="9"/>
  <c r="P58" i="9" s="1"/>
  <c r="P32" i="9"/>
  <c r="P55" i="9" s="1"/>
  <c r="P64" i="9" s="1"/>
  <c r="P36" i="9"/>
  <c r="P59" i="9" s="1"/>
  <c r="N22" i="14"/>
  <c r="S34" i="9"/>
  <c r="S57" i="9" s="1"/>
  <c r="S33" i="9"/>
  <c r="S56" i="9" s="1"/>
  <c r="S38" i="9"/>
  <c r="S61" i="9" s="1"/>
  <c r="S35" i="9"/>
  <c r="S58" i="9" s="1"/>
  <c r="S5" i="6"/>
  <c r="T7" i="7" s="1"/>
  <c r="S39" i="9"/>
  <c r="S62" i="9" s="1"/>
  <c r="S40" i="9"/>
  <c r="S63" i="9" s="1"/>
  <c r="S37" i="9"/>
  <c r="S60" i="9" s="1"/>
  <c r="S32" i="9"/>
  <c r="S55" i="9" s="1"/>
  <c r="S64" i="9" s="1"/>
  <c r="S36" i="9"/>
  <c r="S59" i="9" s="1"/>
  <c r="M20" i="14"/>
  <c r="C18" i="14"/>
  <c r="C9" i="14"/>
  <c r="C23" i="14"/>
  <c r="D23" i="18"/>
  <c r="D25" i="18" s="1"/>
  <c r="D26" i="18" s="1"/>
  <c r="C7" i="14"/>
  <c r="C11" i="14"/>
  <c r="C24" i="14"/>
  <c r="C10" i="14"/>
  <c r="C12" i="14"/>
  <c r="C13" i="14"/>
  <c r="C9" i="6"/>
  <c r="M5" i="19"/>
  <c r="F5" i="19"/>
  <c r="Q34" i="9"/>
  <c r="Q57" i="9" s="1"/>
  <c r="Q40" i="9"/>
  <c r="Q63" i="9" s="1"/>
  <c r="Q32" i="9"/>
  <c r="Q55" i="9" s="1"/>
  <c r="Q64" i="9" s="1"/>
  <c r="Q37" i="9"/>
  <c r="Q60" i="9" s="1"/>
  <c r="Q33" i="9"/>
  <c r="Q56" i="9" s="1"/>
  <c r="Q35" i="9"/>
  <c r="Q58" i="9" s="1"/>
  <c r="Q38" i="9"/>
  <c r="Q61" i="9" s="1"/>
  <c r="Q5" i="6"/>
  <c r="R7" i="7" s="1"/>
  <c r="Q39" i="9"/>
  <c r="Q62" i="9" s="1"/>
  <c r="G22" i="14"/>
  <c r="H5" i="19"/>
  <c r="M22" i="14"/>
  <c r="G5" i="19"/>
  <c r="M21" i="14"/>
  <c r="S5" i="19"/>
  <c r="U5" i="19"/>
  <c r="V5" i="19"/>
  <c r="N38" i="7"/>
  <c r="Q5" i="19"/>
  <c r="D33" i="9"/>
  <c r="D56" i="9" s="1"/>
  <c r="D34" i="9"/>
  <c r="D57" i="9" s="1"/>
  <c r="D37" i="9"/>
  <c r="D60" i="9" s="1"/>
  <c r="D38" i="9"/>
  <c r="D61" i="9" s="1"/>
  <c r="D40" i="9"/>
  <c r="D63" i="9" s="1"/>
  <c r="D39" i="9"/>
  <c r="D62" i="9" s="1"/>
  <c r="D32" i="9"/>
  <c r="D55" i="9" s="1"/>
  <c r="D64" i="9" s="1"/>
  <c r="D35" i="9"/>
  <c r="D58" i="9" s="1"/>
  <c r="D5" i="6"/>
  <c r="E7" i="7" s="1"/>
  <c r="M19" i="14"/>
  <c r="G19" i="14"/>
  <c r="T5" i="19"/>
  <c r="O5" i="19"/>
  <c r="P5" i="19"/>
  <c r="H38" i="7"/>
  <c r="I5" i="19"/>
  <c r="F33" i="9"/>
  <c r="F56" i="9" s="1"/>
  <c r="F38" i="9"/>
  <c r="F61" i="9" s="1"/>
  <c r="F37" i="9"/>
  <c r="F60" i="9" s="1"/>
  <c r="F40" i="9"/>
  <c r="F63" i="9" s="1"/>
  <c r="F34" i="9"/>
  <c r="F57" i="9" s="1"/>
  <c r="F5" i="6"/>
  <c r="G7" i="7" s="1"/>
  <c r="F32" i="9"/>
  <c r="F55" i="9" s="1"/>
  <c r="F64" i="9" s="1"/>
  <c r="F39" i="9"/>
  <c r="F62" i="9" s="1"/>
  <c r="F35" i="9"/>
  <c r="F58" i="9" s="1"/>
  <c r="I11" i="14" l="1"/>
  <c r="J7" i="7"/>
  <c r="R19" i="14"/>
  <c r="S7" i="7"/>
  <c r="T24" i="14"/>
  <c r="U7" i="7"/>
  <c r="U38" i="7" s="1"/>
  <c r="V6" i="10" s="1"/>
  <c r="O13" i="14"/>
  <c r="P7" i="7"/>
  <c r="O9" i="8" s="1"/>
  <c r="G15" i="14"/>
  <c r="G38" i="6"/>
  <c r="N15" i="14"/>
  <c r="N38" i="6"/>
  <c r="I10" i="14"/>
  <c r="R24" i="14"/>
  <c r="C18" i="6"/>
  <c r="C38" i="6" s="1"/>
  <c r="R21" i="14"/>
  <c r="N19" i="14"/>
  <c r="H9" i="8"/>
  <c r="T13" i="14"/>
  <c r="H20" i="14"/>
  <c r="R7" i="14"/>
  <c r="N9" i="8"/>
  <c r="I9" i="14"/>
  <c r="J23" i="18"/>
  <c r="J25" i="18" s="1"/>
  <c r="J26" i="18" s="1"/>
  <c r="N30" i="6"/>
  <c r="T11" i="14"/>
  <c r="H21" i="14"/>
  <c r="G30" i="6"/>
  <c r="G39" i="6" s="1"/>
  <c r="J38" i="7"/>
  <c r="I12" i="14"/>
  <c r="U23" i="18"/>
  <c r="U25" i="18" s="1"/>
  <c r="U26" i="18" s="1"/>
  <c r="T9" i="14"/>
  <c r="T12" i="14"/>
  <c r="T10" i="14"/>
  <c r="R11" i="14"/>
  <c r="T7" i="14"/>
  <c r="R12" i="14"/>
  <c r="T18" i="14"/>
  <c r="T23" i="14"/>
  <c r="T9" i="6"/>
  <c r="T18" i="6" s="1"/>
  <c r="I18" i="14"/>
  <c r="I23" i="14"/>
  <c r="I24" i="14"/>
  <c r="I7" i="14"/>
  <c r="I13" i="14"/>
  <c r="H30" i="6"/>
  <c r="H39" i="6" s="1"/>
  <c r="I19" i="14"/>
  <c r="H15" i="14"/>
  <c r="I9" i="6"/>
  <c r="I18" i="6" s="1"/>
  <c r="I22" i="14"/>
  <c r="Z20" i="14"/>
  <c r="R10" i="14"/>
  <c r="R13" i="14"/>
  <c r="S38" i="7"/>
  <c r="R9" i="14"/>
  <c r="E15" i="14"/>
  <c r="E30" i="6"/>
  <c r="E39" i="6" s="1"/>
  <c r="Z22" i="14"/>
  <c r="M30" i="6"/>
  <c r="R9" i="6"/>
  <c r="R18" i="6" s="1"/>
  <c r="M15" i="14"/>
  <c r="R18" i="14"/>
  <c r="S23" i="18"/>
  <c r="S25" i="18" s="1"/>
  <c r="S26" i="18" s="1"/>
  <c r="Z19" i="14"/>
  <c r="Z15" i="14"/>
  <c r="K7" i="14"/>
  <c r="K9" i="14"/>
  <c r="K18" i="14"/>
  <c r="K9" i="6"/>
  <c r="K18" i="6" s="1"/>
  <c r="K38" i="6" s="1"/>
  <c r="K24" i="14"/>
  <c r="K12" i="14"/>
  <c r="K11" i="14"/>
  <c r="K10" i="14"/>
  <c r="K23" i="14"/>
  <c r="L23" i="18"/>
  <c r="L25" i="18" s="1"/>
  <c r="L26" i="18" s="1"/>
  <c r="L38" i="7"/>
  <c r="K13" i="14"/>
  <c r="R23" i="14"/>
  <c r="Z21" i="14"/>
  <c r="U21" i="14"/>
  <c r="R22" i="14"/>
  <c r="U19" i="14"/>
  <c r="U15" i="14"/>
  <c r="U30" i="6"/>
  <c r="O18" i="14"/>
  <c r="O7" i="14"/>
  <c r="O9" i="14"/>
  <c r="O24" i="14"/>
  <c r="O11" i="14"/>
  <c r="Y24" i="14"/>
  <c r="Y23" i="14"/>
  <c r="Y13" i="14"/>
  <c r="Y12" i="14"/>
  <c r="Y9" i="14"/>
  <c r="Y10" i="14"/>
  <c r="Y7" i="14"/>
  <c r="Z23" i="18"/>
  <c r="Z25" i="18" s="1"/>
  <c r="Z26" i="18" s="1"/>
  <c r="Y11" i="14"/>
  <c r="Y18" i="14"/>
  <c r="O10" i="14"/>
  <c r="O12" i="14"/>
  <c r="O23" i="14"/>
  <c r="O20" i="14"/>
  <c r="O9" i="6"/>
  <c r="O18" i="6" s="1"/>
  <c r="P23" i="18"/>
  <c r="P25" i="18" s="1"/>
  <c r="P26" i="18" s="1"/>
  <c r="K38" i="7"/>
  <c r="J21" i="14"/>
  <c r="J22" i="14"/>
  <c r="J20" i="14"/>
  <c r="J15" i="14"/>
  <c r="J30" i="6"/>
  <c r="J39" i="6" s="1"/>
  <c r="J19" i="14"/>
  <c r="O6" i="10"/>
  <c r="C19" i="14"/>
  <c r="L22" i="14"/>
  <c r="L30" i="6"/>
  <c r="L39" i="6" s="1"/>
  <c r="L15" i="14"/>
  <c r="C9" i="8"/>
  <c r="D38" i="7"/>
  <c r="S18" i="14"/>
  <c r="S12" i="14"/>
  <c r="T23" i="18"/>
  <c r="T25" i="18" s="1"/>
  <c r="T26" i="18" s="1"/>
  <c r="S24" i="14"/>
  <c r="S7" i="14"/>
  <c r="S23" i="14"/>
  <c r="S13" i="14"/>
  <c r="S9" i="14"/>
  <c r="S9" i="6"/>
  <c r="S18" i="6" s="1"/>
  <c r="S38" i="6" s="1"/>
  <c r="S10" i="14"/>
  <c r="S11" i="14"/>
  <c r="V9" i="14"/>
  <c r="V11" i="14"/>
  <c r="V24" i="14"/>
  <c r="V10" i="14"/>
  <c r="V18" i="14"/>
  <c r="V12" i="14"/>
  <c r="V23" i="14"/>
  <c r="V13" i="14"/>
  <c r="V7" i="14"/>
  <c r="W23" i="18"/>
  <c r="W25" i="18" s="1"/>
  <c r="W26" i="18" s="1"/>
  <c r="C20" i="14"/>
  <c r="L20" i="14"/>
  <c r="I6" i="10"/>
  <c r="X23" i="18"/>
  <c r="X25" i="18" s="1"/>
  <c r="X26" i="18" s="1"/>
  <c r="W12" i="14"/>
  <c r="W9" i="14"/>
  <c r="W18" i="14"/>
  <c r="W10" i="14"/>
  <c r="W24" i="14"/>
  <c r="W7" i="14"/>
  <c r="W13" i="14"/>
  <c r="W11" i="14"/>
  <c r="W23" i="14"/>
  <c r="L19" i="14"/>
  <c r="C22" i="14"/>
  <c r="F7" i="14"/>
  <c r="F12" i="14"/>
  <c r="F9" i="6"/>
  <c r="F18" i="6" s="1"/>
  <c r="F38" i="6" s="1"/>
  <c r="F13" i="14"/>
  <c r="F11" i="14"/>
  <c r="F23" i="14"/>
  <c r="F18" i="14"/>
  <c r="F9" i="14"/>
  <c r="F24" i="14"/>
  <c r="F10" i="14"/>
  <c r="G23" i="18"/>
  <c r="G25" i="18" s="1"/>
  <c r="G26" i="18" s="1"/>
  <c r="D24" i="14"/>
  <c r="D10" i="14"/>
  <c r="D13" i="14"/>
  <c r="D12" i="14"/>
  <c r="D11" i="14"/>
  <c r="D18" i="14"/>
  <c r="D7" i="14"/>
  <c r="D9" i="14"/>
  <c r="D23" i="14"/>
  <c r="E23" i="18"/>
  <c r="E25" i="18" s="1"/>
  <c r="E26" i="18" s="1"/>
  <c r="D9" i="6"/>
  <c r="D18" i="6" s="1"/>
  <c r="D38" i="6" s="1"/>
  <c r="X23" i="14"/>
  <c r="X18" i="14"/>
  <c r="X24" i="14"/>
  <c r="X12" i="14"/>
  <c r="Y23" i="18"/>
  <c r="Y25" i="18" s="1"/>
  <c r="Y26" i="18" s="1"/>
  <c r="X11" i="14"/>
  <c r="X9" i="14"/>
  <c r="X7" i="14"/>
  <c r="X13" i="14"/>
  <c r="X10" i="14"/>
  <c r="R23" i="18"/>
  <c r="R25" i="18" s="1"/>
  <c r="R26" i="18" s="1"/>
  <c r="Q9" i="6"/>
  <c r="Q18" i="6" s="1"/>
  <c r="Q38" i="6" s="1"/>
  <c r="Q10" i="14"/>
  <c r="Q11" i="14"/>
  <c r="Q23" i="14"/>
  <c r="Q12" i="14"/>
  <c r="Q13" i="14"/>
  <c r="Q7" i="14"/>
  <c r="Q24" i="14"/>
  <c r="Q18" i="14"/>
  <c r="Q9" i="14"/>
  <c r="T20" i="14"/>
  <c r="C21" i="14"/>
  <c r="M9" i="8"/>
  <c r="M38" i="7"/>
  <c r="L21" i="14"/>
  <c r="P7" i="14"/>
  <c r="P9" i="14"/>
  <c r="Q23" i="18"/>
  <c r="Q25" i="18" s="1"/>
  <c r="Q26" i="18" s="1"/>
  <c r="P11" i="14"/>
  <c r="P10" i="14"/>
  <c r="P24" i="14"/>
  <c r="P23" i="14"/>
  <c r="P9" i="6"/>
  <c r="P18" i="6" s="1"/>
  <c r="P38" i="6" s="1"/>
  <c r="P18" i="14"/>
  <c r="P13" i="14"/>
  <c r="P12" i="14"/>
  <c r="C30" i="6" l="1"/>
  <c r="C39" i="6" s="1"/>
  <c r="T30" i="6"/>
  <c r="T39" i="6" s="1"/>
  <c r="T38" i="6"/>
  <c r="U26" i="14"/>
  <c r="U39" i="6"/>
  <c r="N32" i="6"/>
  <c r="N34" i="6" s="1"/>
  <c r="N40" i="6" s="1"/>
  <c r="N39" i="6"/>
  <c r="I15" i="14"/>
  <c r="I38" i="6"/>
  <c r="R15" i="14"/>
  <c r="R38" i="6"/>
  <c r="M32" i="6"/>
  <c r="M34" i="6" s="1"/>
  <c r="M40" i="6" s="1"/>
  <c r="M39" i="6"/>
  <c r="O30" i="6"/>
  <c r="O39" i="6" s="1"/>
  <c r="O38" i="6"/>
  <c r="C15" i="14"/>
  <c r="T19" i="14"/>
  <c r="N26" i="14"/>
  <c r="N4" i="8"/>
  <c r="U9" i="8"/>
  <c r="O29" i="18"/>
  <c r="O31" i="18" s="1"/>
  <c r="O32" i="18" s="1"/>
  <c r="T15" i="14"/>
  <c r="G26" i="14"/>
  <c r="I9" i="8"/>
  <c r="G4" i="8"/>
  <c r="G32" i="6"/>
  <c r="G12" i="8" s="1"/>
  <c r="H29" i="18"/>
  <c r="H31" i="18" s="1"/>
  <c r="H32" i="18" s="1"/>
  <c r="J9" i="8"/>
  <c r="T21" i="14"/>
  <c r="T22" i="14"/>
  <c r="M26" i="14"/>
  <c r="L6" i="10"/>
  <c r="I21" i="14"/>
  <c r="I20" i="14"/>
  <c r="L9" i="8"/>
  <c r="I29" i="18"/>
  <c r="I31" i="18" s="1"/>
  <c r="I32" i="18" s="1"/>
  <c r="H4" i="8"/>
  <c r="K9" i="8"/>
  <c r="H32" i="6"/>
  <c r="H34" i="6" s="1"/>
  <c r="N29" i="18"/>
  <c r="N31" i="18" s="1"/>
  <c r="N32" i="18" s="1"/>
  <c r="H26" i="14"/>
  <c r="I30" i="6"/>
  <c r="M4" i="8"/>
  <c r="K20" i="14"/>
  <c r="AA29" i="18"/>
  <c r="AA31" i="18" s="1"/>
  <c r="AA32" i="18" s="1"/>
  <c r="Z26" i="14"/>
  <c r="E26" i="14"/>
  <c r="E32" i="6"/>
  <c r="F29" i="18"/>
  <c r="F31" i="18" s="1"/>
  <c r="F32" i="18" s="1"/>
  <c r="E4" i="8"/>
  <c r="B27" i="18"/>
  <c r="B8" i="18" s="1"/>
  <c r="R20" i="14"/>
  <c r="K15" i="14"/>
  <c r="K30" i="6"/>
  <c r="K39" i="6" s="1"/>
  <c r="K21" i="14"/>
  <c r="K22" i="14"/>
  <c r="R30" i="6"/>
  <c r="R39" i="6" s="1"/>
  <c r="K19" i="14"/>
  <c r="U4" i="8"/>
  <c r="O21" i="14"/>
  <c r="U32" i="6"/>
  <c r="U34" i="6" s="1"/>
  <c r="V29" i="18"/>
  <c r="V31" i="18" s="1"/>
  <c r="V32" i="18" s="1"/>
  <c r="O22" i="14"/>
  <c r="P38" i="7"/>
  <c r="P6" i="10" s="1"/>
  <c r="O19" i="14"/>
  <c r="O15" i="14"/>
  <c r="Y19" i="14"/>
  <c r="Y15" i="14"/>
  <c r="Y21" i="14"/>
  <c r="Y22" i="14"/>
  <c r="Y20" i="14"/>
  <c r="K6" i="10"/>
  <c r="J26" i="14"/>
  <c r="J4" i="8"/>
  <c r="K29" i="18"/>
  <c r="K31" i="18" s="1"/>
  <c r="K32" i="18" s="1"/>
  <c r="J32" i="6"/>
  <c r="D19" i="14"/>
  <c r="W19" i="14"/>
  <c r="V20" i="14"/>
  <c r="L32" i="6"/>
  <c r="M29" i="18"/>
  <c r="M31" i="18" s="1"/>
  <c r="M32" i="18" s="1"/>
  <c r="L4" i="8"/>
  <c r="L26" i="14"/>
  <c r="X15" i="14"/>
  <c r="U29" i="18"/>
  <c r="U31" i="18" s="1"/>
  <c r="U32" i="18" s="1"/>
  <c r="T26" i="14"/>
  <c r="T32" i="6"/>
  <c r="F15" i="14"/>
  <c r="F30" i="6"/>
  <c r="F39" i="6" s="1"/>
  <c r="R38" i="7"/>
  <c r="S6" i="10" s="1"/>
  <c r="R9" i="8"/>
  <c r="X21" i="14"/>
  <c r="D21" i="14"/>
  <c r="V21" i="14"/>
  <c r="O32" i="6"/>
  <c r="O34" i="6" s="1"/>
  <c r="O40" i="6" s="1"/>
  <c r="P29" i="18"/>
  <c r="P31" i="18" s="1"/>
  <c r="P32" i="18" s="1"/>
  <c r="X19" i="14"/>
  <c r="D20" i="14"/>
  <c r="Q9" i="8"/>
  <c r="Q38" i="7"/>
  <c r="Q19" i="14"/>
  <c r="F22" i="14"/>
  <c r="S30" i="6"/>
  <c r="S39" i="6" s="1"/>
  <c r="S15" i="14"/>
  <c r="S19" i="14"/>
  <c r="P20" i="14"/>
  <c r="P19" i="14"/>
  <c r="E38" i="7"/>
  <c r="F6" i="10" s="1"/>
  <c r="E9" i="8"/>
  <c r="F20" i="14"/>
  <c r="S20" i="14"/>
  <c r="S22" i="14"/>
  <c r="P21" i="14"/>
  <c r="P22" i="14"/>
  <c r="Q22" i="14"/>
  <c r="F19" i="14"/>
  <c r="G9" i="8"/>
  <c r="G38" i="7"/>
  <c r="F9" i="8"/>
  <c r="P30" i="6"/>
  <c r="P39" i="6" s="1"/>
  <c r="P15" i="14"/>
  <c r="Q15" i="14"/>
  <c r="Q30" i="6"/>
  <c r="Q39" i="6" s="1"/>
  <c r="D6" i="10"/>
  <c r="O13" i="18"/>
  <c r="O14" i="18" s="1"/>
  <c r="O17" i="18" s="1"/>
  <c r="O18" i="18" s="1"/>
  <c r="N30" i="14"/>
  <c r="Q20" i="14"/>
  <c r="X20" i="14"/>
  <c r="J6" i="10"/>
  <c r="P9" i="8"/>
  <c r="V22" i="14"/>
  <c r="T38" i="7"/>
  <c r="T9" i="8"/>
  <c r="S9" i="8"/>
  <c r="N12" i="8"/>
  <c r="N6" i="10"/>
  <c r="M6" i="10"/>
  <c r="W21" i="14"/>
  <c r="D9" i="8"/>
  <c r="D15" i="14"/>
  <c r="D30" i="6"/>
  <c r="D39" i="6" s="1"/>
  <c r="W22" i="14"/>
  <c r="V15" i="14"/>
  <c r="S21" i="14"/>
  <c r="W20" i="14"/>
  <c r="C32" i="6"/>
  <c r="C4" i="8"/>
  <c r="C26" i="14"/>
  <c r="D29" i="18"/>
  <c r="D31" i="18" s="1"/>
  <c r="D32" i="18" s="1"/>
  <c r="Q21" i="14"/>
  <c r="X22" i="14"/>
  <c r="D22" i="14"/>
  <c r="F21" i="14"/>
  <c r="W15" i="14"/>
  <c r="V19" i="14"/>
  <c r="O26" i="14" l="1"/>
  <c r="T4" i="8"/>
  <c r="O4" i="8"/>
  <c r="U40" i="6"/>
  <c r="V4" i="10"/>
  <c r="M30" i="14"/>
  <c r="N28" i="14"/>
  <c r="O4" i="10"/>
  <c r="O9" i="10" s="1"/>
  <c r="O11" i="10" s="1"/>
  <c r="M28" i="14"/>
  <c r="M12" i="8"/>
  <c r="M14" i="8" s="1"/>
  <c r="M24" i="8" s="1"/>
  <c r="I26" i="14"/>
  <c r="I39" i="6"/>
  <c r="I13" i="18"/>
  <c r="I14" i="18" s="1"/>
  <c r="I17" i="18" s="1"/>
  <c r="I18" i="18" s="1"/>
  <c r="H40" i="6"/>
  <c r="N4" i="10"/>
  <c r="N9" i="10" s="1"/>
  <c r="N11" i="10" s="1"/>
  <c r="N13" i="18"/>
  <c r="N14" i="18" s="1"/>
  <c r="N17" i="18" s="1"/>
  <c r="N18" i="18" s="1"/>
  <c r="N14" i="8"/>
  <c r="N24" i="8" s="1"/>
  <c r="G34" i="6"/>
  <c r="G40" i="6" s="1"/>
  <c r="G28" i="14"/>
  <c r="I32" i="6"/>
  <c r="I12" i="8" s="1"/>
  <c r="J29" i="18"/>
  <c r="J31" i="18" s="1"/>
  <c r="J32" i="18" s="1"/>
  <c r="H28" i="14"/>
  <c r="H12" i="8"/>
  <c r="H14" i="8" s="1"/>
  <c r="H24" i="8" s="1"/>
  <c r="V13" i="18"/>
  <c r="V14" i="18" s="1"/>
  <c r="V17" i="18" s="1"/>
  <c r="V18" i="18" s="1"/>
  <c r="I4" i="10"/>
  <c r="I9" i="10" s="1"/>
  <c r="I11" i="10" s="1"/>
  <c r="H30" i="14"/>
  <c r="I4" i="8"/>
  <c r="R4" i="8"/>
  <c r="S29" i="18"/>
  <c r="S31" i="18" s="1"/>
  <c r="S32" i="18" s="1"/>
  <c r="R32" i="6"/>
  <c r="Z28" i="14"/>
  <c r="U28" i="14"/>
  <c r="R26" i="14"/>
  <c r="E34" i="6"/>
  <c r="E40" i="6" s="1"/>
  <c r="E12" i="8"/>
  <c r="E14" i="8" s="1"/>
  <c r="E24" i="8" s="1"/>
  <c r="E28" i="14"/>
  <c r="K32" i="6"/>
  <c r="K34" i="6" s="1"/>
  <c r="K40" i="6" s="1"/>
  <c r="L29" i="18"/>
  <c r="L31" i="18" s="1"/>
  <c r="L32" i="18" s="1"/>
  <c r="K4" i="8"/>
  <c r="K26" i="14"/>
  <c r="U12" i="8"/>
  <c r="U14" i="8" s="1"/>
  <c r="U24" i="8" s="1"/>
  <c r="U30" i="14"/>
  <c r="Q6" i="10"/>
  <c r="Z29" i="18"/>
  <c r="Z31" i="18" s="1"/>
  <c r="Z32" i="18" s="1"/>
  <c r="Y26" i="14"/>
  <c r="J34" i="6"/>
  <c r="J40" i="6" s="1"/>
  <c r="J12" i="8"/>
  <c r="J14" i="8" s="1"/>
  <c r="J24" i="8" s="1"/>
  <c r="J28" i="14"/>
  <c r="G14" i="8"/>
  <c r="G24" i="8" s="1"/>
  <c r="S26" i="14"/>
  <c r="T29" i="18"/>
  <c r="T31" i="18" s="1"/>
  <c r="T32" i="18" s="1"/>
  <c r="S32" i="6"/>
  <c r="S34" i="6" s="1"/>
  <c r="S40" i="6" s="1"/>
  <c r="S4" i="8"/>
  <c r="C12" i="8"/>
  <c r="C14" i="8" s="1"/>
  <c r="C24" i="8" s="1"/>
  <c r="C26" i="8" s="1"/>
  <c r="C28" i="14"/>
  <c r="P13" i="18"/>
  <c r="P14" i="18" s="1"/>
  <c r="P17" i="18" s="1"/>
  <c r="P18" i="18" s="1"/>
  <c r="P4" i="10"/>
  <c r="P9" i="10" s="1"/>
  <c r="P11" i="10" s="1"/>
  <c r="O30" i="14"/>
  <c r="F4" i="8"/>
  <c r="G29" i="18"/>
  <c r="G31" i="18" s="1"/>
  <c r="G32" i="18" s="1"/>
  <c r="F32" i="6"/>
  <c r="F34" i="6" s="1"/>
  <c r="F40" i="6" s="1"/>
  <c r="F26" i="14"/>
  <c r="V26" i="14"/>
  <c r="W29" i="18"/>
  <c r="W31" i="18" s="1"/>
  <c r="W32" i="18" s="1"/>
  <c r="Q4" i="8"/>
  <c r="R29" i="18"/>
  <c r="R31" i="18" s="1"/>
  <c r="R32" i="18" s="1"/>
  <c r="Q32" i="6"/>
  <c r="Q26" i="14"/>
  <c r="O12" i="8"/>
  <c r="O14" i="8" s="1"/>
  <c r="O24" i="8" s="1"/>
  <c r="O28" i="14"/>
  <c r="L12" i="8"/>
  <c r="L14" i="8" s="1"/>
  <c r="L24" i="8" s="1"/>
  <c r="L28" i="14"/>
  <c r="U6" i="10"/>
  <c r="T6" i="10"/>
  <c r="L34" i="6"/>
  <c r="L40" i="6" s="1"/>
  <c r="T12" i="8"/>
  <c r="T14" i="8" s="1"/>
  <c r="T24" i="8" s="1"/>
  <c r="T28" i="14"/>
  <c r="P26" i="14"/>
  <c r="Q29" i="18"/>
  <c r="Q31" i="18" s="1"/>
  <c r="Q32" i="18" s="1"/>
  <c r="P32" i="6"/>
  <c r="P34" i="6" s="1"/>
  <c r="P40" i="6" s="1"/>
  <c r="P4" i="8"/>
  <c r="T34" i="6"/>
  <c r="T40" i="6" s="1"/>
  <c r="D26" i="14"/>
  <c r="E29" i="18"/>
  <c r="E31" i="18" s="1"/>
  <c r="E32" i="18" s="1"/>
  <c r="D4" i="8"/>
  <c r="D32" i="6"/>
  <c r="C34" i="6"/>
  <c r="C40" i="6" s="1"/>
  <c r="X29" i="18"/>
  <c r="X31" i="18" s="1"/>
  <c r="X32" i="18" s="1"/>
  <c r="W26" i="14"/>
  <c r="E6" i="10"/>
  <c r="H6" i="10"/>
  <c r="G6" i="10"/>
  <c r="R6" i="10"/>
  <c r="Y29" i="18"/>
  <c r="Y31" i="18" s="1"/>
  <c r="Y32" i="18" s="1"/>
  <c r="X26" i="14"/>
  <c r="B33" i="18" l="1"/>
  <c r="B9" i="18" s="1"/>
  <c r="G30" i="14"/>
  <c r="H13" i="18"/>
  <c r="H14" i="18" s="1"/>
  <c r="H17" i="18" s="1"/>
  <c r="H18" i="18" s="1"/>
  <c r="H4" i="10"/>
  <c r="H9" i="10" s="1"/>
  <c r="H11" i="10" s="1"/>
  <c r="I34" i="6"/>
  <c r="I28" i="14"/>
  <c r="I14" i="8"/>
  <c r="I24" i="8" s="1"/>
  <c r="L13" i="18"/>
  <c r="L14" i="18" s="1"/>
  <c r="L17" i="18" s="1"/>
  <c r="L18" i="18" s="1"/>
  <c r="L4" i="10"/>
  <c r="L9" i="10" s="1"/>
  <c r="L11" i="10" s="1"/>
  <c r="K30" i="14"/>
  <c r="Z30" i="14"/>
  <c r="V9" i="10"/>
  <c r="AA13" i="18"/>
  <c r="AA14" i="18" s="1"/>
  <c r="AA17" i="18" s="1"/>
  <c r="AA18" i="18" s="1"/>
  <c r="K28" i="14"/>
  <c r="K12" i="8"/>
  <c r="K14" i="8" s="1"/>
  <c r="K24" i="8" s="1"/>
  <c r="R28" i="14"/>
  <c r="R34" i="6"/>
  <c r="R40" i="6" s="1"/>
  <c r="R12" i="8"/>
  <c r="R14" i="8" s="1"/>
  <c r="R24" i="8" s="1"/>
  <c r="F13" i="18"/>
  <c r="F14" i="18" s="1"/>
  <c r="F17" i="18" s="1"/>
  <c r="F18" i="18" s="1"/>
  <c r="E30" i="14"/>
  <c r="F4" i="10"/>
  <c r="F9" i="10" s="1"/>
  <c r="F11" i="10" s="1"/>
  <c r="Z13" i="18"/>
  <c r="Z14" i="18" s="1"/>
  <c r="Z17" i="18" s="1"/>
  <c r="Z18" i="18" s="1"/>
  <c r="Y30" i="14"/>
  <c r="Y28" i="14"/>
  <c r="K13" i="18"/>
  <c r="K14" i="18" s="1"/>
  <c r="K17" i="18" s="1"/>
  <c r="K18" i="18" s="1"/>
  <c r="J30" i="14"/>
  <c r="K4" i="10"/>
  <c r="K9" i="10" s="1"/>
  <c r="K11" i="10" s="1"/>
  <c r="D25" i="8"/>
  <c r="D5" i="7"/>
  <c r="D8" i="7" s="1"/>
  <c r="D11" i="7" s="1"/>
  <c r="X30" i="14"/>
  <c r="Y13" i="18"/>
  <c r="Y14" i="18" s="1"/>
  <c r="Y17" i="18" s="1"/>
  <c r="Y18" i="18" s="1"/>
  <c r="X13" i="18"/>
  <c r="X14" i="18" s="1"/>
  <c r="X17" i="18" s="1"/>
  <c r="X18" i="18" s="1"/>
  <c r="W30" i="14"/>
  <c r="M4" i="10"/>
  <c r="M9" i="10" s="1"/>
  <c r="M11" i="10" s="1"/>
  <c r="L30" i="14"/>
  <c r="M13" i="18"/>
  <c r="M14" i="18" s="1"/>
  <c r="M17" i="18" s="1"/>
  <c r="M18" i="18" s="1"/>
  <c r="X28" i="14"/>
  <c r="W28" i="14"/>
  <c r="Q28" i="14"/>
  <c r="Q12" i="8"/>
  <c r="Q14" i="8" s="1"/>
  <c r="Q24" i="8" s="1"/>
  <c r="T30" i="14"/>
  <c r="U4" i="10"/>
  <c r="U9" i="10" s="1"/>
  <c r="U11" i="10" s="1"/>
  <c r="U13" i="18"/>
  <c r="U14" i="18" s="1"/>
  <c r="U17" i="18" s="1"/>
  <c r="U18" i="18" s="1"/>
  <c r="T4" i="10"/>
  <c r="T9" i="10" s="1"/>
  <c r="T11" i="10" s="1"/>
  <c r="T13" i="18"/>
  <c r="T14" i="18" s="1"/>
  <c r="T17" i="18" s="1"/>
  <c r="T18" i="18" s="1"/>
  <c r="S30" i="14"/>
  <c r="Q34" i="6"/>
  <c r="Q40" i="6" s="1"/>
  <c r="F30" i="14"/>
  <c r="G4" i="10"/>
  <c r="G9" i="10" s="1"/>
  <c r="G11" i="10" s="1"/>
  <c r="G13" i="18"/>
  <c r="G14" i="18" s="1"/>
  <c r="G17" i="18" s="1"/>
  <c r="G18" i="18" s="1"/>
  <c r="Q13" i="18"/>
  <c r="Q14" i="18" s="1"/>
  <c r="Q17" i="18" s="1"/>
  <c r="Q18" i="18" s="1"/>
  <c r="Q4" i="10"/>
  <c r="Q9" i="10" s="1"/>
  <c r="Q11" i="10" s="1"/>
  <c r="P30" i="14"/>
  <c r="F28" i="14"/>
  <c r="F12" i="8"/>
  <c r="F14" i="8" s="1"/>
  <c r="F24" i="8" s="1"/>
  <c r="S28" i="14"/>
  <c r="S12" i="8"/>
  <c r="S14" i="8" s="1"/>
  <c r="S24" i="8" s="1"/>
  <c r="P28" i="14"/>
  <c r="P12" i="8"/>
  <c r="P14" i="8" s="1"/>
  <c r="P24" i="8" s="1"/>
  <c r="D4" i="10"/>
  <c r="D9" i="10" s="1"/>
  <c r="D11" i="10" s="1"/>
  <c r="D23" i="7"/>
  <c r="D13" i="18"/>
  <c r="D14" i="18" s="1"/>
  <c r="D17" i="18" s="1"/>
  <c r="D18" i="18" s="1"/>
  <c r="C30" i="14"/>
  <c r="D12" i="8"/>
  <c r="D14" i="8" s="1"/>
  <c r="D24" i="8" s="1"/>
  <c r="D28" i="14"/>
  <c r="V30" i="14"/>
  <c r="W13" i="18"/>
  <c r="W14" i="18" s="1"/>
  <c r="W17" i="18" s="1"/>
  <c r="W18" i="18" s="1"/>
  <c r="D34" i="6"/>
  <c r="D40" i="6" s="1"/>
  <c r="V28" i="14"/>
  <c r="V10" i="10" l="1"/>
  <c r="V11" i="10" s="1"/>
  <c r="I30" i="14"/>
  <c r="I40" i="6"/>
  <c r="J4" i="10"/>
  <c r="J9" i="10" s="1"/>
  <c r="J11" i="10" s="1"/>
  <c r="J13" i="18"/>
  <c r="J14" i="18" s="1"/>
  <c r="J17" i="18" s="1"/>
  <c r="J18" i="18" s="1"/>
  <c r="S13" i="18"/>
  <c r="S14" i="18" s="1"/>
  <c r="S17" i="18" s="1"/>
  <c r="S18" i="18" s="1"/>
  <c r="S4" i="10"/>
  <c r="S9" i="10" s="1"/>
  <c r="S11" i="10" s="1"/>
  <c r="R30" i="14"/>
  <c r="D26" i="8"/>
  <c r="E5" i="7" s="1"/>
  <c r="E8" i="7" s="1"/>
  <c r="E11" i="7" s="1"/>
  <c r="E4" i="10"/>
  <c r="E9" i="10" s="1"/>
  <c r="E11" i="10" s="1"/>
  <c r="E13" i="18"/>
  <c r="E14" i="18" s="1"/>
  <c r="E17" i="18" s="1"/>
  <c r="E18" i="18" s="1"/>
  <c r="D30" i="14"/>
  <c r="D25" i="7"/>
  <c r="D27" i="7" s="1"/>
  <c r="E23" i="7"/>
  <c r="Q30" i="14"/>
  <c r="R4" i="10"/>
  <c r="R9" i="10" s="1"/>
  <c r="R11" i="10" s="1"/>
  <c r="R13" i="18"/>
  <c r="R14" i="18" s="1"/>
  <c r="R17" i="18" s="1"/>
  <c r="R18" i="18" s="1"/>
  <c r="B12" i="10" l="1"/>
  <c r="B13" i="10"/>
  <c r="B19" i="18"/>
  <c r="B7" i="18" s="1"/>
  <c r="E25" i="8"/>
  <c r="E26" i="8" s="1"/>
  <c r="F25" i="8" s="1"/>
  <c r="F26" i="8" s="1"/>
  <c r="F23" i="7"/>
  <c r="E25" i="7"/>
  <c r="E27" i="7" s="1"/>
  <c r="F5" i="7" l="1"/>
  <c r="F8" i="7" s="1"/>
  <c r="F11" i="7" s="1"/>
  <c r="G23" i="7"/>
  <c r="F25" i="7"/>
  <c r="G25" i="8"/>
  <c r="G26" i="8" s="1"/>
  <c r="G5" i="7"/>
  <c r="G8" i="7" s="1"/>
  <c r="G11" i="7" s="1"/>
  <c r="F27" i="7" l="1"/>
  <c r="H5" i="7"/>
  <c r="H8" i="7" s="1"/>
  <c r="H11" i="7" s="1"/>
  <c r="H25" i="8"/>
  <c r="H26" i="8" s="1"/>
  <c r="H23" i="7"/>
  <c r="G25" i="7"/>
  <c r="G27" i="7" s="1"/>
  <c r="I23" i="7" l="1"/>
  <c r="H25" i="7"/>
  <c r="H27" i="7" s="1"/>
  <c r="I5" i="7"/>
  <c r="I8" i="7" s="1"/>
  <c r="I11" i="7" s="1"/>
  <c r="I25" i="8"/>
  <c r="I26" i="8" s="1"/>
  <c r="J25" i="8" l="1"/>
  <c r="J26" i="8" s="1"/>
  <c r="J5" i="7"/>
  <c r="J8" i="7" s="1"/>
  <c r="J11" i="7" s="1"/>
  <c r="I25" i="7"/>
  <c r="I27" i="7" s="1"/>
  <c r="J23" i="7"/>
  <c r="K23" i="7" l="1"/>
  <c r="J25" i="7"/>
  <c r="J27" i="7" s="1"/>
  <c r="K25" i="8"/>
  <c r="K26" i="8" s="1"/>
  <c r="K5" i="7"/>
  <c r="K8" i="7" s="1"/>
  <c r="K11" i="7" s="1"/>
  <c r="L5" i="7" l="1"/>
  <c r="L8" i="7" s="1"/>
  <c r="L11" i="7" s="1"/>
  <c r="L25" i="8"/>
  <c r="L26" i="8" s="1"/>
  <c r="K25" i="7"/>
  <c r="K27" i="7" s="1"/>
  <c r="L23" i="7"/>
  <c r="L25" i="7" l="1"/>
  <c r="L27" i="7" s="1"/>
  <c r="M23" i="7"/>
  <c r="M25" i="8"/>
  <c r="M26" i="8" s="1"/>
  <c r="M5" i="7"/>
  <c r="M8" i="7" s="1"/>
  <c r="M11" i="7" s="1"/>
  <c r="N25" i="8" l="1"/>
  <c r="N26" i="8" s="1"/>
  <c r="N5" i="7"/>
  <c r="N8" i="7" s="1"/>
  <c r="N11" i="7" s="1"/>
  <c r="M25" i="7"/>
  <c r="M27" i="7" s="1"/>
  <c r="N23" i="7"/>
  <c r="N25" i="7" l="1"/>
  <c r="N27" i="7" s="1"/>
  <c r="O23" i="7"/>
  <c r="O5" i="7"/>
  <c r="O8" i="7" s="1"/>
  <c r="O11" i="7" s="1"/>
  <c r="O25" i="8"/>
  <c r="O26" i="8" s="1"/>
  <c r="P25" i="8" l="1"/>
  <c r="P26" i="8" s="1"/>
  <c r="P5" i="7"/>
  <c r="P8" i="7" s="1"/>
  <c r="P11" i="7" s="1"/>
  <c r="P23" i="7"/>
  <c r="O25" i="7"/>
  <c r="O27" i="7" s="1"/>
  <c r="Q23" i="7" l="1"/>
  <c r="P25" i="7"/>
  <c r="P27" i="7" s="1"/>
  <c r="Q25" i="8"/>
  <c r="Q26" i="8" s="1"/>
  <c r="Q5" i="7"/>
  <c r="Q8" i="7" s="1"/>
  <c r="Q11" i="7" s="1"/>
  <c r="R5" i="7" l="1"/>
  <c r="R8" i="7" s="1"/>
  <c r="R11" i="7" s="1"/>
  <c r="R25" i="8"/>
  <c r="R26" i="8" s="1"/>
  <c r="Q25" i="7"/>
  <c r="Q27" i="7" s="1"/>
  <c r="R23" i="7"/>
  <c r="R25" i="7" l="1"/>
  <c r="R27" i="7" s="1"/>
  <c r="S23" i="7"/>
  <c r="S5" i="7"/>
  <c r="S8" i="7" s="1"/>
  <c r="S11" i="7" s="1"/>
  <c r="S25" i="8"/>
  <c r="S26" i="8" s="1"/>
  <c r="T5" i="7" l="1"/>
  <c r="T8" i="7" s="1"/>
  <c r="T11" i="7" s="1"/>
  <c r="T25" i="8"/>
  <c r="T26" i="8" s="1"/>
  <c r="S25" i="7"/>
  <c r="S27" i="7" s="1"/>
  <c r="T23" i="7"/>
  <c r="T25" i="7" l="1"/>
  <c r="T27" i="7" s="1"/>
  <c r="U23" i="7"/>
  <c r="U5" i="7"/>
  <c r="U8" i="7" s="1"/>
  <c r="U11" i="7" s="1"/>
  <c r="U25" i="8"/>
  <c r="U26" i="8" s="1"/>
  <c r="V5" i="7" l="1"/>
  <c r="V8" i="7" s="1"/>
  <c r="V11" i="7" s="1"/>
  <c r="U25" i="7"/>
  <c r="U27" i="7" s="1"/>
  <c r="V23" i="7"/>
  <c r="V25" i="7" l="1"/>
  <c r="V27" i="7" s="1"/>
  <c r="F40" i="2"/>
</calcChain>
</file>

<file path=xl/sharedStrings.xml><?xml version="1.0" encoding="utf-8"?>
<sst xmlns="http://schemas.openxmlformats.org/spreadsheetml/2006/main" count="2897" uniqueCount="860">
  <si>
    <t>Chaman Master Plan</t>
  </si>
  <si>
    <t>Capital Costs</t>
  </si>
  <si>
    <t>Operations Supervisor</t>
  </si>
  <si>
    <t>Project Manager</t>
  </si>
  <si>
    <t>Human Resources Manager</t>
  </si>
  <si>
    <t>Finance Manager</t>
  </si>
  <si>
    <t>Legal Advisor</t>
  </si>
  <si>
    <t>IT Support Staff</t>
  </si>
  <si>
    <t>Marketing and Public Relations Staff</t>
  </si>
  <si>
    <t>General Management and Support</t>
  </si>
  <si>
    <t>No.</t>
  </si>
  <si>
    <t>Administrative Staff (for managing leases, contracts, and paperwork)</t>
  </si>
  <si>
    <t>Shop size</t>
  </si>
  <si>
    <t>18 x 14</t>
  </si>
  <si>
    <t>No. of shops</t>
  </si>
  <si>
    <t>No. of blocks</t>
  </si>
  <si>
    <t>Covered area of one block (sft)</t>
  </si>
  <si>
    <t>Cold Storage</t>
  </si>
  <si>
    <t xml:space="preserve">Truck Stand along with cargo shed </t>
  </si>
  <si>
    <t>Maximum trucks capacity</t>
  </si>
  <si>
    <t>Bus &amp; Taxi stand along with departure and arrival sheds</t>
  </si>
  <si>
    <t>Maximum bus capacity</t>
  </si>
  <si>
    <t>Auction Sheds</t>
  </si>
  <si>
    <t>Personnel cost</t>
  </si>
  <si>
    <t>Utilities</t>
  </si>
  <si>
    <t>Model Calculator</t>
  </si>
  <si>
    <t>Revenue</t>
  </si>
  <si>
    <t>Occupancy factor</t>
  </si>
  <si>
    <t>No. of shops occupied</t>
  </si>
  <si>
    <t>Rental per shop per month</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</si>
  <si>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</si>
  <si>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</si>
  <si>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</si>
  <si>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</si>
  <si>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</si>
  <si>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</si>
  <si>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</si>
  <si>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</si>
  <si>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</si>
  <si>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</si>
  <si>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</si>
  <si>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</si>
  <si>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</si>
  <si>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</si>
  <si>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</si>
  <si>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</si>
  <si>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</si>
  <si>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</si>
  <si>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</si>
  <si>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</si>
  <si>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Total rental</t>
  </si>
  <si>
    <t>Total shops</t>
  </si>
  <si>
    <t>Auction Shed</t>
  </si>
  <si>
    <t>Total no. of shops</t>
  </si>
  <si>
    <t>Rental per block per month</t>
  </si>
  <si>
    <t>Truck Terminal</t>
  </si>
  <si>
    <t>Cargo Shed</t>
  </si>
  <si>
    <t>Total covered area</t>
  </si>
  <si>
    <t>Cargo shed rental per sft per month</t>
  </si>
  <si>
    <t>Rental per month</t>
  </si>
  <si>
    <t>Taxi Terminal</t>
  </si>
  <si>
    <t>Rental fee per taxi per month</t>
  </si>
  <si>
    <t>Maximum taxi capacity</t>
  </si>
  <si>
    <t>Total occupied area</t>
  </si>
  <si>
    <t>Bus Terminal</t>
  </si>
  <si>
    <t>Rental fee per bus per month</t>
  </si>
  <si>
    <t>Total buses</t>
  </si>
  <si>
    <t>Total revenue</t>
  </si>
  <si>
    <t>Rental fee per truck per month</t>
  </si>
  <si>
    <t>Forklifts</t>
  </si>
  <si>
    <t>Annual Gross Salary</t>
  </si>
  <si>
    <t>Insurance premium</t>
  </si>
  <si>
    <t>Profit and Loss</t>
  </si>
  <si>
    <t>COGS</t>
  </si>
  <si>
    <t>Gross Profit</t>
  </si>
  <si>
    <t>Operational Expenses</t>
  </si>
  <si>
    <t>Personnel Costs</t>
  </si>
  <si>
    <t>Depreciation</t>
  </si>
  <si>
    <t>SG&amp;A</t>
  </si>
  <si>
    <t>Utilities (cold storage)</t>
  </si>
  <si>
    <t>Profit before Tax</t>
  </si>
  <si>
    <t>Tax @ 29%</t>
  </si>
  <si>
    <t>Profit After Tax</t>
  </si>
  <si>
    <t>Balance Sheet</t>
  </si>
  <si>
    <t>Assets</t>
  </si>
  <si>
    <t>Cash</t>
  </si>
  <si>
    <t>Inventory</t>
  </si>
  <si>
    <t>Total Current Assets</t>
  </si>
  <si>
    <t>Fixed Assets</t>
  </si>
  <si>
    <t>Total Assets</t>
  </si>
  <si>
    <t>Total Liabilities</t>
  </si>
  <si>
    <t>Equity</t>
  </si>
  <si>
    <t>Share Capital</t>
  </si>
  <si>
    <t>Accumulated Profits</t>
  </si>
  <si>
    <t>Cash Flow</t>
  </si>
  <si>
    <t>Profit before tax</t>
  </si>
  <si>
    <t>Add: Depreciation</t>
  </si>
  <si>
    <t>Changes in Working Capital</t>
  </si>
  <si>
    <t>Trade Payables</t>
  </si>
  <si>
    <t>Trade Receivables</t>
  </si>
  <si>
    <t>Net Cash from Operating Activities</t>
  </si>
  <si>
    <t>Tax Paid</t>
  </si>
  <si>
    <t>Cash from Investing Activities</t>
  </si>
  <si>
    <t>Cash from Financing Activities</t>
  </si>
  <si>
    <t xml:space="preserve">Loan </t>
  </si>
  <si>
    <t>Total changes in CF</t>
  </si>
  <si>
    <t>Liabilities</t>
  </si>
  <si>
    <t>Staff Requirements</t>
  </si>
  <si>
    <t>Bus Departure buildings (sft) - Covered area of one block</t>
  </si>
  <si>
    <t>Total area (sq ft)</t>
  </si>
  <si>
    <t>Total area (acres)</t>
  </si>
  <si>
    <t>Total covered area (sq ft)</t>
  </si>
  <si>
    <t>Total covered area (acres)</t>
  </si>
  <si>
    <t>COMPONENT 1</t>
  </si>
  <si>
    <t xml:space="preserve">Shops </t>
  </si>
  <si>
    <t>Total covered area of component 1 (sq ft)</t>
  </si>
  <si>
    <t>Total covered area of component 1 (acres)</t>
  </si>
  <si>
    <t>Fruit &amp; Vegetable market</t>
  </si>
  <si>
    <t>COMPONENT 2</t>
  </si>
  <si>
    <t>COMPONENT 3</t>
  </si>
  <si>
    <t>Truck adda total area (acres)</t>
  </si>
  <si>
    <t>Truck adda total area (sq ft)</t>
  </si>
  <si>
    <t xml:space="preserve">Conversion Factor </t>
  </si>
  <si>
    <t>Sq ft to acre</t>
  </si>
  <si>
    <t>Meter to feet</t>
  </si>
  <si>
    <t>Covered area of one block (sq ft)</t>
  </si>
  <si>
    <t>Bus Arrival Shed (sq ft)</t>
  </si>
  <si>
    <t>Bus Arrival Shed (acres)</t>
  </si>
  <si>
    <t>Bus Departure buildings (acres) - Covered area of one block</t>
  </si>
  <si>
    <t>Shop in sq ft</t>
  </si>
  <si>
    <t>Acre to sq ft</t>
  </si>
  <si>
    <t>CS Shop size</t>
  </si>
  <si>
    <t>CS Shop in sq ft</t>
  </si>
  <si>
    <t>COMPONENT 1 (Shops, cold storage and auction sheds)</t>
  </si>
  <si>
    <t>COMPONENT 2 (Truck stand along with cargo shed)</t>
  </si>
  <si>
    <t>COMPONENT 3 (Bus and taxi stand)</t>
  </si>
  <si>
    <t>bags that can be stored in one shop</t>
  </si>
  <si>
    <t>bag weight (kg)</t>
  </si>
  <si>
    <t>total weight of bags that can be stored (kg)</t>
  </si>
  <si>
    <t>total weight of bags that can be stored (tonne)</t>
  </si>
  <si>
    <t>Weight carried by one truck (tonne)</t>
  </si>
  <si>
    <t>Truck required for one shop to fill capacity</t>
  </si>
  <si>
    <t>Average export volume per month (bags)</t>
  </si>
  <si>
    <t>Average export volume per month (kg) for one exporter</t>
  </si>
  <si>
    <t>Truck required for occupied shops  to fill capacity</t>
  </si>
  <si>
    <t>Auction shed</t>
  </si>
  <si>
    <t>Cargo shed</t>
  </si>
  <si>
    <t>Rice</t>
  </si>
  <si>
    <t>Pharmaceuticals</t>
  </si>
  <si>
    <t>Steel Scrap</t>
  </si>
  <si>
    <t>Construction Material</t>
  </si>
  <si>
    <t>Dry Fruit</t>
  </si>
  <si>
    <t>Confectionaries and Food Items</t>
  </si>
  <si>
    <t>Other Items</t>
  </si>
  <si>
    <t>Cold Storage - Occupancy Factor</t>
  </si>
  <si>
    <t>Shops - Occupancy Factor</t>
  </si>
  <si>
    <t>Auction Shed - Occupancy Factor</t>
  </si>
  <si>
    <t>Cargo Shed - Occupancy Factor</t>
  </si>
  <si>
    <t>Taxi Terminal - Occupancy Factor</t>
  </si>
  <si>
    <t>Bus Terminal - Occupancy Factor</t>
  </si>
  <si>
    <t>Truck Terminal - Occupancy Factor</t>
  </si>
  <si>
    <t>Dimensions</t>
  </si>
  <si>
    <t>Leased shops</t>
  </si>
  <si>
    <t>typically 1500</t>
  </si>
  <si>
    <t>Available FCF</t>
  </si>
  <si>
    <t>Terminal Value</t>
  </si>
  <si>
    <t>Projected Returns</t>
  </si>
  <si>
    <t>Less: Increase in Net Working Capital</t>
  </si>
  <si>
    <t>Less: CAPEX</t>
  </si>
  <si>
    <t>Add: Net Borrowing</t>
  </si>
  <si>
    <t>NWC</t>
  </si>
  <si>
    <t>Terminal Growth Rate</t>
  </si>
  <si>
    <t>Discount Rate</t>
  </si>
  <si>
    <t>Total Available FCF</t>
  </si>
  <si>
    <t>NPV</t>
  </si>
  <si>
    <t>IRR</t>
  </si>
  <si>
    <t>Zone A - Occupancy Factor</t>
  </si>
  <si>
    <t>Zone B - Occupancy Factor</t>
  </si>
  <si>
    <t>Risk free rate</t>
  </si>
  <si>
    <t>Market premium</t>
  </si>
  <si>
    <t>Beta</t>
  </si>
  <si>
    <t>Cost of equity / WACC</t>
  </si>
  <si>
    <t>Year 21</t>
  </si>
  <si>
    <t>Year 22</t>
  </si>
  <si>
    <t>Year 23</t>
  </si>
  <si>
    <t>Year 24</t>
  </si>
  <si>
    <t>Year 25</t>
  </si>
  <si>
    <t xml:space="preserve">Marketing and Promotion </t>
  </si>
  <si>
    <t xml:space="preserve">Repairs and Maintenance </t>
  </si>
  <si>
    <t>Other Administrative Costs (consumables, etc.)</t>
  </si>
  <si>
    <t>GP margin</t>
  </si>
  <si>
    <t>OP margin</t>
  </si>
  <si>
    <t>NP margin</t>
  </si>
  <si>
    <t>Volume Variance</t>
  </si>
  <si>
    <t>Volume inc / (dec) (%)</t>
  </si>
  <si>
    <t>Direct Costs</t>
  </si>
  <si>
    <t>Cash at Year End</t>
  </si>
  <si>
    <t>Cash at beginning of the year</t>
  </si>
  <si>
    <t>W avg</t>
  </si>
  <si>
    <t xml:space="preserve">Operations and Maintenance </t>
  </si>
  <si>
    <t>W avg occupancy increase</t>
  </si>
  <si>
    <t>Financial Metrics</t>
  </si>
  <si>
    <t>Cleaning &amp; Maintenance Staff</t>
  </si>
  <si>
    <t>Description of Work</t>
  </si>
  <si>
    <t>Amount</t>
  </si>
  <si>
    <r>
      <rPr>
        <b/>
        <sz val="12"/>
        <rFont val="Calibri"/>
        <family val="1"/>
      </rPr>
      <t>Amount</t>
    </r>
  </si>
  <si>
    <r>
      <rPr>
        <b/>
        <sz val="10.5"/>
        <rFont val="Calibri"/>
        <family val="1"/>
      </rPr>
      <t>Description</t>
    </r>
  </si>
  <si>
    <r>
      <rPr>
        <b/>
        <sz val="10.5"/>
        <rFont val="Calibri"/>
        <family val="1"/>
      </rPr>
      <t>Unit</t>
    </r>
  </si>
  <si>
    <r>
      <rPr>
        <b/>
        <sz val="10.5"/>
        <rFont val="Calibri"/>
        <family val="1"/>
      </rPr>
      <t>Qty</t>
    </r>
  </si>
  <si>
    <r>
      <rPr>
        <b/>
        <sz val="10.5"/>
        <rFont val="Calibri"/>
        <family val="1"/>
      </rPr>
      <t>Rate</t>
    </r>
  </si>
  <si>
    <r>
      <rPr>
        <b/>
        <sz val="10.5"/>
        <rFont val="Calibri"/>
        <family val="1"/>
      </rPr>
      <t>Amount</t>
    </r>
  </si>
  <si>
    <r>
      <rPr>
        <b/>
        <u/>
        <sz val="11.5"/>
        <rFont val="Calibri"/>
        <family val="1"/>
      </rPr>
      <t>SITE PREPERATION</t>
    </r>
  </si>
  <si>
    <r>
      <rPr>
        <sz val="11.5"/>
        <rFont val="Calibri"/>
        <family val="1"/>
      </rPr>
      <t>Clearing</t>
    </r>
  </si>
  <si>
    <r>
      <rPr>
        <sz val="11.5"/>
        <rFont val="Calibri"/>
        <family val="1"/>
      </rPr>
      <t>Sft</t>
    </r>
  </si>
  <si>
    <r>
      <rPr>
        <sz val="11.5"/>
        <rFont val="Calibri"/>
        <family val="1"/>
      </rPr>
      <t>Leveling</t>
    </r>
  </si>
  <si>
    <r>
      <rPr>
        <b/>
        <u/>
        <sz val="11.5"/>
        <rFont val="Calibri"/>
        <family val="1"/>
      </rPr>
      <t>FOUNDATION WORK</t>
    </r>
  </si>
  <si>
    <r>
      <rPr>
        <sz val="11.5"/>
        <rFont val="Calibri"/>
        <family val="1"/>
      </rPr>
      <t>Excavation</t>
    </r>
  </si>
  <si>
    <r>
      <rPr>
        <sz val="11.5"/>
        <rFont val="Calibri"/>
        <family val="1"/>
      </rPr>
      <t>Cft</t>
    </r>
  </si>
  <si>
    <r>
      <rPr>
        <sz val="11.5"/>
        <rFont val="Calibri"/>
        <family val="1"/>
      </rPr>
      <t>Backfilling</t>
    </r>
  </si>
  <si>
    <r>
      <rPr>
        <sz val="11.5"/>
        <rFont val="Calibri"/>
        <family val="1"/>
      </rPr>
      <t>Termite Proofing</t>
    </r>
  </si>
  <si>
    <r>
      <rPr>
        <sz val="11.5"/>
        <rFont val="Calibri"/>
        <family val="1"/>
      </rPr>
      <t>Water Proofing (membrane)</t>
    </r>
  </si>
  <si>
    <r>
      <rPr>
        <b/>
        <u/>
        <sz val="11.5"/>
        <rFont val="Calibri"/>
        <family val="1"/>
      </rPr>
      <t>STRUCTURAL WORK</t>
    </r>
  </si>
  <si>
    <r>
      <rPr>
        <sz val="11.5"/>
        <rFont val="Calibri"/>
        <family val="1"/>
      </rPr>
      <t>Concrete (1:4:8) in Foundation</t>
    </r>
  </si>
  <si>
    <r>
      <rPr>
        <sz val="11.5"/>
        <rFont val="Calibri"/>
        <family val="1"/>
      </rPr>
      <t>Concrete (1:2:4) - in Foundation</t>
    </r>
  </si>
  <si>
    <r>
      <rPr>
        <sz val="11.5"/>
        <rFont val="Calibri"/>
        <family val="1"/>
      </rPr>
      <t>Concrete (1:2:4) - in Ground Floor</t>
    </r>
  </si>
  <si>
    <r>
      <rPr>
        <b/>
        <u/>
        <sz val="11.5"/>
        <rFont val="Calibri"/>
        <family val="1"/>
      </rPr>
      <t>STEEL REINFORCEMENT</t>
    </r>
  </si>
  <si>
    <r>
      <rPr>
        <sz val="11.5"/>
        <rFont val="Calibri"/>
        <family val="1"/>
      </rPr>
      <t>Steel Work in Foundation</t>
    </r>
  </si>
  <si>
    <r>
      <rPr>
        <sz val="11.5"/>
        <rFont val="Calibri"/>
        <family val="1"/>
      </rPr>
      <t>Ton</t>
    </r>
  </si>
  <si>
    <r>
      <rPr>
        <sz val="11.5"/>
        <rFont val="Calibri"/>
        <family val="1"/>
      </rPr>
      <t>Steel work in Ground Floor</t>
    </r>
  </si>
  <si>
    <r>
      <rPr>
        <b/>
        <u/>
        <sz val="11.5"/>
        <rFont val="Calibri"/>
        <family val="1"/>
      </rPr>
      <t>MASONARY &amp; PLASTERING</t>
    </r>
  </si>
  <si>
    <r>
      <rPr>
        <sz val="11.5"/>
        <rFont val="Calibri"/>
        <family val="1"/>
      </rPr>
      <t>Brick Masonary in Foundation</t>
    </r>
  </si>
  <si>
    <r>
      <rPr>
        <sz val="11.5"/>
        <rFont val="Calibri"/>
        <family val="1"/>
      </rPr>
      <t>Brick Masonary in Ground Floor</t>
    </r>
  </si>
  <si>
    <r>
      <rPr>
        <sz val="11.5"/>
        <rFont val="Calibri"/>
        <family val="1"/>
      </rPr>
      <t>Plaster in Ground Floor</t>
    </r>
  </si>
  <si>
    <r>
      <rPr>
        <b/>
        <u/>
        <sz val="11.5"/>
        <rFont val="Calibri"/>
        <family val="1"/>
      </rPr>
      <t>FLOORING WORK</t>
    </r>
  </si>
  <si>
    <r>
      <rPr>
        <sz val="11.5"/>
        <rFont val="Calibri"/>
        <family val="1"/>
      </rPr>
      <t>Ceramic tiles</t>
    </r>
  </si>
  <si>
    <r>
      <rPr>
        <b/>
        <u/>
        <sz val="11.5"/>
        <rFont val="Calibri"/>
        <family val="1"/>
      </rPr>
      <t>CEILING AND ROOFING FINISHES</t>
    </r>
  </si>
  <si>
    <r>
      <rPr>
        <sz val="11.5"/>
        <rFont val="Calibri"/>
        <family val="1"/>
      </rPr>
      <t>Ceiling Work in Ground Floor</t>
    </r>
  </si>
  <si>
    <r>
      <rPr>
        <sz val="11.5"/>
        <rFont val="Calibri"/>
        <family val="1"/>
      </rPr>
      <t>Insulation</t>
    </r>
  </si>
  <si>
    <r>
      <rPr>
        <b/>
        <u/>
        <sz val="11.5"/>
        <rFont val="Calibri"/>
        <family val="1"/>
      </rPr>
      <t>DOOR &amp; WINDOWS</t>
    </r>
  </si>
  <si>
    <r>
      <rPr>
        <sz val="11.5"/>
        <rFont val="Calibri"/>
        <family val="1"/>
      </rPr>
      <t>Wooden doors</t>
    </r>
  </si>
  <si>
    <r>
      <rPr>
        <sz val="11.5"/>
        <rFont val="Calibri"/>
        <family val="1"/>
      </rPr>
      <t>Aluminum windows</t>
    </r>
  </si>
  <si>
    <r>
      <rPr>
        <b/>
        <sz val="11.5"/>
        <rFont val="Calibri"/>
        <family val="1"/>
      </rPr>
      <t>Total</t>
    </r>
  </si>
  <si>
    <r>
      <rPr>
        <b/>
        <sz val="10.5"/>
        <rFont val="Calibri"/>
        <family val="1"/>
      </rPr>
      <t xml:space="preserve">Sr
</t>
    </r>
    <r>
      <rPr>
        <b/>
        <sz val="10.5"/>
        <rFont val="Calibri"/>
        <family val="1"/>
      </rPr>
      <t>.No</t>
    </r>
  </si>
  <si>
    <r>
      <rPr>
        <sz val="10"/>
        <rFont val="Calibri"/>
        <family val="1"/>
      </rPr>
      <t>Each</t>
    </r>
  </si>
  <si>
    <r>
      <rPr>
        <sz val="10"/>
        <rFont val="Calibri"/>
        <family val="1"/>
      </rPr>
      <t>a</t>
    </r>
  </si>
  <si>
    <r>
      <rPr>
        <sz val="10"/>
        <rFont val="Calibri"/>
        <family val="1"/>
      </rPr>
      <t>a) PVC conduit 20 mm (3/4'') dia</t>
    </r>
  </si>
  <si>
    <r>
      <rPr>
        <sz val="10"/>
        <rFont val="Calibri"/>
        <family val="1"/>
      </rPr>
      <t>Mtr</t>
    </r>
  </si>
  <si>
    <r>
      <rPr>
        <sz val="10"/>
        <rFont val="Calibri"/>
        <family val="1"/>
      </rPr>
      <t>b</t>
    </r>
  </si>
  <si>
    <r>
      <rPr>
        <sz val="10"/>
        <rFont val="Calibri"/>
        <family val="1"/>
      </rPr>
      <t>b) PVC conduit 25 mm (1'') dia</t>
    </r>
  </si>
  <si>
    <r>
      <rPr>
        <b/>
        <sz val="10"/>
        <rFont val="Calibri"/>
        <family val="1"/>
      </rPr>
      <t>Supply   &amp;   drawing   in   prelaid   conduit,   PVC/GI   Pipe,   RCC   pipe, Trenches,   Single   core   PVC   insulated   300/500V   grade   copper conductor cables of pakistan or pioneer cables of following sizes</t>
    </r>
  </si>
  <si>
    <r>
      <rPr>
        <sz val="10"/>
        <rFont val="Calibri"/>
        <family val="1"/>
      </rPr>
      <t>Single core cable 2.5 mm2</t>
    </r>
  </si>
  <si>
    <r>
      <rPr>
        <sz val="10"/>
        <rFont val="Calibri"/>
        <family val="1"/>
      </rPr>
      <t>Single core 4 mm2 300/500V cable</t>
    </r>
  </si>
  <si>
    <r>
      <rPr>
        <sz val="10"/>
        <rFont val="Calibri"/>
        <family val="1"/>
      </rPr>
      <t>c</t>
    </r>
  </si>
  <si>
    <r>
      <rPr>
        <sz val="10"/>
        <rFont val="Calibri"/>
        <family val="1"/>
      </rPr>
      <t>Single core 6 mm2 300/500V cable</t>
    </r>
  </si>
  <si>
    <r>
      <rPr>
        <sz val="10"/>
        <rFont val="Calibri"/>
        <family val="1"/>
      </rPr>
      <t>d</t>
    </r>
  </si>
  <si>
    <r>
      <rPr>
        <sz val="10"/>
        <rFont val="Calibri"/>
        <family val="1"/>
      </rPr>
      <t>Single core 16 mm2 300/500V cable</t>
    </r>
  </si>
  <si>
    <r>
      <rPr>
        <b/>
        <sz val="10"/>
        <rFont val="Calibri"/>
        <family val="1"/>
      </rPr>
      <t>Supply and fixing of the following light with all aceesoires.</t>
    </r>
  </si>
  <si>
    <r>
      <rPr>
        <sz val="10"/>
        <rFont val="Calibri"/>
        <family val="1"/>
      </rPr>
      <t>Ceilling Lights</t>
    </r>
  </si>
  <si>
    <r>
      <rPr>
        <sz val="10"/>
        <rFont val="Calibri"/>
        <family val="1"/>
      </rPr>
      <t>Nos</t>
    </r>
  </si>
  <si>
    <r>
      <rPr>
        <sz val="10"/>
        <rFont val="Calibri"/>
        <family val="1"/>
      </rPr>
      <t>Pandent</t>
    </r>
  </si>
  <si>
    <r>
      <rPr>
        <sz val="10"/>
        <rFont val="Calibri"/>
        <family val="1"/>
      </rPr>
      <t>Wall Shade Light</t>
    </r>
  </si>
  <si>
    <r>
      <rPr>
        <sz val="10"/>
        <rFont val="Calibri"/>
        <family val="1"/>
      </rPr>
      <t>e</t>
    </r>
  </si>
  <si>
    <r>
      <rPr>
        <sz val="10"/>
        <rFont val="Calibri"/>
        <family val="1"/>
      </rPr>
      <t>Niche Light</t>
    </r>
  </si>
  <si>
    <r>
      <rPr>
        <sz val="10"/>
        <rFont val="Calibri"/>
        <family val="1"/>
      </rPr>
      <t>a) 56'' fan</t>
    </r>
  </si>
  <si>
    <r>
      <rPr>
        <sz val="10"/>
        <rFont val="Calibri"/>
        <family val="1"/>
      </rPr>
      <t>Supply and Fixing dimmer switch complete.</t>
    </r>
  </si>
  <si>
    <r>
      <rPr>
        <b/>
        <sz val="10"/>
        <rFont val="Calibri"/>
        <family val="1"/>
      </rPr>
      <t>Supply and Installation of Switches.</t>
    </r>
  </si>
  <si>
    <r>
      <rPr>
        <sz val="10"/>
        <rFont val="Calibri"/>
        <family val="1"/>
      </rPr>
      <t>5 Amp Single Pole Flush Type Switch</t>
    </r>
  </si>
  <si>
    <r>
      <rPr>
        <sz val="10"/>
        <rFont val="Calibri"/>
        <family val="1"/>
      </rPr>
      <t>5 Amp 2way Flush Type Switch</t>
    </r>
  </si>
  <si>
    <r>
      <rPr>
        <b/>
        <sz val="10"/>
        <rFont val="Calibri"/>
        <family val="1"/>
      </rPr>
      <t>Supply and fixing of following Power accessories.</t>
    </r>
  </si>
  <si>
    <r>
      <rPr>
        <sz val="10"/>
        <rFont val="Calibri"/>
        <family val="1"/>
      </rPr>
      <t>10a, 1 Gang 2 Pin</t>
    </r>
  </si>
  <si>
    <r>
      <rPr>
        <sz val="10"/>
        <rFont val="Calibri"/>
        <family val="1"/>
      </rPr>
      <t>15a, 1 Gang 3 Pin</t>
    </r>
  </si>
  <si>
    <r>
      <rPr>
        <sz val="10"/>
        <rFont val="Calibri"/>
        <family val="1"/>
      </rPr>
      <t>Wall Light</t>
    </r>
  </si>
  <si>
    <r>
      <rPr>
        <sz val="10"/>
        <rFont val="Calibri"/>
        <family val="1"/>
      </rPr>
      <t>f</t>
    </r>
  </si>
  <si>
    <r>
      <rPr>
        <sz val="10"/>
        <rFont val="Calibri"/>
        <family val="1"/>
      </rPr>
      <t>TV plug point</t>
    </r>
  </si>
  <si>
    <r>
      <rPr>
        <sz val="10"/>
        <rFont val="Calibri"/>
        <family val="1"/>
      </rPr>
      <t>10 Amp</t>
    </r>
  </si>
  <si>
    <r>
      <rPr>
        <sz val="10"/>
        <rFont val="Calibri"/>
        <family val="1"/>
      </rPr>
      <t>15 Amp</t>
    </r>
  </si>
  <si>
    <r>
      <rPr>
        <sz val="10"/>
        <rFont val="Calibri"/>
        <family val="1"/>
      </rPr>
      <t>20 Amp</t>
    </r>
  </si>
  <si>
    <r>
      <rPr>
        <b/>
        <sz val="10"/>
        <rFont val="Calibri"/>
        <family val="1"/>
      </rPr>
      <t>Supply and fixing of MS Sheet box of 16 SWG, 4'' : (4''x4'')</t>
    </r>
  </si>
  <si>
    <r>
      <rPr>
        <b/>
        <sz val="10.5"/>
        <rFont val="Calibri"/>
        <family val="1"/>
      </rPr>
      <t>Total Electric Work</t>
    </r>
  </si>
  <si>
    <r>
      <rPr>
        <b/>
        <sz val="12"/>
        <rFont val="Calibri"/>
        <family val="1"/>
      </rPr>
      <t>Sr. No</t>
    </r>
  </si>
  <si>
    <r>
      <rPr>
        <b/>
        <sz val="12"/>
        <rFont val="Calibri"/>
        <family val="1"/>
      </rPr>
      <t>Description</t>
    </r>
  </si>
  <si>
    <r>
      <rPr>
        <b/>
        <sz val="12"/>
        <rFont val="Calibri"/>
        <family val="1"/>
      </rPr>
      <t>Unit</t>
    </r>
  </si>
  <si>
    <r>
      <rPr>
        <b/>
        <sz val="12"/>
        <rFont val="Calibri"/>
        <family val="1"/>
      </rPr>
      <t>Qty</t>
    </r>
  </si>
  <si>
    <r>
      <rPr>
        <b/>
        <sz val="12"/>
        <rFont val="Calibri"/>
        <family val="1"/>
      </rPr>
      <t>Rate</t>
    </r>
  </si>
  <si>
    <r>
      <rPr>
        <b/>
        <sz val="12"/>
        <rFont val="Calibri"/>
        <family val="1"/>
      </rPr>
      <t>A</t>
    </r>
  </si>
  <si>
    <r>
      <rPr>
        <b/>
        <sz val="12"/>
        <rFont val="Calibri"/>
        <family val="1"/>
      </rPr>
      <t>Toilet, Bath and Laundary Accessories.</t>
    </r>
  </si>
  <si>
    <r>
      <rPr>
        <sz val="11"/>
        <rFont val="Calibri"/>
        <family val="1"/>
      </rPr>
      <t>Towel Rail</t>
    </r>
  </si>
  <si>
    <r>
      <rPr>
        <sz val="11"/>
        <rFont val="Calibri"/>
        <family val="1"/>
      </rPr>
      <t>No</t>
    </r>
  </si>
  <si>
    <r>
      <rPr>
        <sz val="11"/>
        <rFont val="Calibri"/>
        <family val="1"/>
      </rPr>
      <t>Soap Dish</t>
    </r>
  </si>
  <si>
    <r>
      <rPr>
        <sz val="11"/>
        <rFont val="Calibri"/>
        <family val="1"/>
      </rPr>
      <t>Mirror</t>
    </r>
  </si>
  <si>
    <r>
      <rPr>
        <sz val="11"/>
        <rFont val="Calibri"/>
        <family val="1"/>
      </rPr>
      <t>Sft</t>
    </r>
  </si>
  <si>
    <r>
      <rPr>
        <b/>
        <sz val="12"/>
        <rFont val="Calibri"/>
        <family val="1"/>
      </rPr>
      <t>B</t>
    </r>
  </si>
  <si>
    <r>
      <rPr>
        <b/>
        <sz val="12"/>
        <rFont val="Calibri"/>
        <family val="1"/>
      </rPr>
      <t>S/Fix PPR Pipes with All Accessories</t>
    </r>
  </si>
  <si>
    <r>
      <rPr>
        <sz val="11"/>
        <rFont val="Calibri"/>
        <family val="1"/>
      </rPr>
      <t>25 mm Dia.</t>
    </r>
  </si>
  <si>
    <r>
      <rPr>
        <sz val="11"/>
        <rFont val="Calibri"/>
        <family val="1"/>
      </rPr>
      <t>Rft</t>
    </r>
  </si>
  <si>
    <r>
      <rPr>
        <sz val="11"/>
        <rFont val="Calibri"/>
        <family val="1"/>
      </rPr>
      <t>32 mm Dia.</t>
    </r>
  </si>
  <si>
    <r>
      <rPr>
        <sz val="11"/>
        <rFont val="Calibri"/>
        <family val="1"/>
      </rPr>
      <t>40 mm Dia.</t>
    </r>
  </si>
  <si>
    <r>
      <rPr>
        <sz val="11"/>
        <rFont val="Calibri"/>
        <family val="1"/>
      </rPr>
      <t>63 mm Dia.</t>
    </r>
  </si>
  <si>
    <r>
      <rPr>
        <b/>
        <sz val="12"/>
        <rFont val="Calibri"/>
        <family val="1"/>
      </rPr>
      <t>C</t>
    </r>
  </si>
  <si>
    <r>
      <rPr>
        <b/>
        <sz val="12"/>
        <rFont val="Calibri"/>
        <family val="1"/>
      </rPr>
      <t>GI Gate Valves with All Allied Accessories</t>
    </r>
  </si>
  <si>
    <r>
      <rPr>
        <sz val="11"/>
        <rFont val="Calibri"/>
        <family val="1"/>
      </rPr>
      <t>1/2'' Dia</t>
    </r>
  </si>
  <si>
    <r>
      <rPr>
        <sz val="11"/>
        <rFont val="Calibri"/>
        <family val="1"/>
      </rPr>
      <t>3/4'' Dia</t>
    </r>
  </si>
  <si>
    <r>
      <rPr>
        <sz val="11"/>
        <rFont val="Calibri"/>
        <family val="1"/>
      </rPr>
      <t>1'' Dia</t>
    </r>
  </si>
  <si>
    <r>
      <rPr>
        <b/>
        <sz val="12"/>
        <rFont val="Calibri"/>
        <family val="1"/>
      </rPr>
      <t>D</t>
    </r>
  </si>
  <si>
    <r>
      <rPr>
        <b/>
        <sz val="12"/>
        <rFont val="Calibri"/>
        <family val="1"/>
      </rPr>
      <t>S/Fix uPVc Pipes</t>
    </r>
  </si>
  <si>
    <r>
      <rPr>
        <sz val="11"/>
        <rFont val="Calibri"/>
        <family val="1"/>
      </rPr>
      <t>2'' Dia</t>
    </r>
  </si>
  <si>
    <r>
      <rPr>
        <sz val="11"/>
        <rFont val="Calibri"/>
        <family val="1"/>
      </rPr>
      <t>4'' Dia</t>
    </r>
  </si>
  <si>
    <r>
      <rPr>
        <sz val="11"/>
        <rFont val="Calibri"/>
        <family val="1"/>
      </rPr>
      <t>6'' Dia (for Main Line)</t>
    </r>
  </si>
  <si>
    <r>
      <rPr>
        <b/>
        <sz val="12"/>
        <rFont val="Calibri"/>
        <family val="1"/>
      </rPr>
      <t>E</t>
    </r>
  </si>
  <si>
    <r>
      <rPr>
        <b/>
        <sz val="12"/>
        <rFont val="Calibri"/>
        <family val="1"/>
      </rPr>
      <t>Plumbing Fixtures and Fittings</t>
    </r>
  </si>
  <si>
    <r>
      <rPr>
        <sz val="11"/>
        <rFont val="Calibri"/>
        <family val="1"/>
      </rPr>
      <t>Asian WC</t>
    </r>
  </si>
  <si>
    <r>
      <rPr>
        <sz val="11"/>
        <rFont val="Calibri"/>
        <family val="1"/>
      </rPr>
      <t>Bath Mixer</t>
    </r>
  </si>
  <si>
    <r>
      <rPr>
        <sz val="11"/>
        <rFont val="Calibri"/>
        <family val="1"/>
      </rPr>
      <t>uPVC floor Gully top</t>
    </r>
  </si>
  <si>
    <r>
      <rPr>
        <sz val="11"/>
        <rFont val="Calibri"/>
        <family val="1"/>
      </rPr>
      <t>4''Floor P Trap</t>
    </r>
  </si>
  <si>
    <r>
      <rPr>
        <sz val="11"/>
        <rFont val="Calibri"/>
        <family val="1"/>
      </rPr>
      <t>Manhole  Cover with 24" x 24''</t>
    </r>
  </si>
  <si>
    <r>
      <rPr>
        <sz val="11"/>
        <rFont val="Calibri"/>
        <family val="1"/>
      </rPr>
      <t>Water Supply Pump</t>
    </r>
  </si>
  <si>
    <r>
      <rPr>
        <b/>
        <sz val="12"/>
        <rFont val="Calibri"/>
        <family val="1"/>
      </rPr>
      <t>Total Plumbing Work</t>
    </r>
  </si>
  <si>
    <t>Sr.No</t>
  </si>
  <si>
    <t>Civil Work</t>
  </si>
  <si>
    <t>Electric Work</t>
  </si>
  <si>
    <t>Plumbing Work</t>
  </si>
  <si>
    <t>Total</t>
  </si>
  <si>
    <t>Sr. No</t>
  </si>
  <si>
    <t>Description</t>
  </si>
  <si>
    <t>Unit</t>
  </si>
  <si>
    <t>Qty</t>
  </si>
  <si>
    <t>Rate</t>
  </si>
  <si>
    <t>Clearing</t>
  </si>
  <si>
    <t>Sft</t>
  </si>
  <si>
    <t>Leveling</t>
  </si>
  <si>
    <t>Excavation</t>
  </si>
  <si>
    <t>Cft</t>
  </si>
  <si>
    <t>Backfilling</t>
  </si>
  <si>
    <t>Termite Proofing</t>
  </si>
  <si>
    <t>Water Proofing (membrane)</t>
  </si>
  <si>
    <t>Concrete (1:4:8) in Foundation</t>
  </si>
  <si>
    <t>Concrete (1:2:4) - in Foundation</t>
  </si>
  <si>
    <t>Concrete (1:2:4) - in Ground Floor</t>
  </si>
  <si>
    <t>Steel Work in Foundation</t>
  </si>
  <si>
    <t>Ton</t>
  </si>
  <si>
    <t>Steel work in Ground Floor</t>
  </si>
  <si>
    <t>Brick Masonary in Foundation</t>
  </si>
  <si>
    <t>Brick Masonary in Ground Floor</t>
  </si>
  <si>
    <t>Plaster in Ground Floor</t>
  </si>
  <si>
    <t>Ceramic tiles</t>
  </si>
  <si>
    <t>Marble</t>
  </si>
  <si>
    <t>Granite Marble</t>
  </si>
  <si>
    <t>Ceiling Work in Ground Floor</t>
  </si>
  <si>
    <t>Insulation</t>
  </si>
  <si>
    <t>Wooden doors</t>
  </si>
  <si>
    <t>Aluminum windows</t>
  </si>
  <si>
    <t>Railing Work</t>
  </si>
  <si>
    <t>Rft</t>
  </si>
  <si>
    <t>No</t>
  </si>
  <si>
    <t>Fire extinguisher (CO2 type) - 5 Kg</t>
  </si>
  <si>
    <t>Each</t>
  </si>
  <si>
    <t>Mtr</t>
  </si>
  <si>
    <t>Nos</t>
  </si>
  <si>
    <t>A</t>
  </si>
  <si>
    <t>B</t>
  </si>
  <si>
    <r>
      <rPr>
        <b/>
        <sz val="10.5"/>
        <rFont val="Calibri"/>
        <family val="1"/>
      </rPr>
      <t>Nos</t>
    </r>
  </si>
  <si>
    <r>
      <rPr>
        <b/>
        <u/>
        <sz val="11"/>
        <rFont val="Calibri"/>
        <family val="2"/>
      </rPr>
      <t>SITE PREPERATION</t>
    </r>
  </si>
  <si>
    <r>
      <rPr>
        <b/>
        <u/>
        <sz val="11"/>
        <rFont val="Calibri"/>
        <family val="2"/>
      </rPr>
      <t>FOUNDATION WORK</t>
    </r>
  </si>
  <si>
    <r>
      <rPr>
        <b/>
        <u/>
        <sz val="11"/>
        <rFont val="Calibri"/>
        <family val="2"/>
      </rPr>
      <t>STRUCTURAL WORK</t>
    </r>
  </si>
  <si>
    <r>
      <rPr>
        <b/>
        <u/>
        <sz val="11"/>
        <rFont val="Calibri"/>
        <family val="2"/>
      </rPr>
      <t>STEEL REINFORCEMENT</t>
    </r>
  </si>
  <si>
    <r>
      <rPr>
        <b/>
        <u/>
        <sz val="11"/>
        <rFont val="Calibri"/>
        <family val="2"/>
      </rPr>
      <t>MASONARY &amp; PLASTERING</t>
    </r>
  </si>
  <si>
    <r>
      <rPr>
        <b/>
        <u/>
        <sz val="11"/>
        <rFont val="Calibri"/>
        <family val="2"/>
      </rPr>
      <t>FLOORING WORK</t>
    </r>
  </si>
  <si>
    <r>
      <rPr>
        <b/>
        <u/>
        <sz val="11"/>
        <rFont val="Calibri"/>
        <family val="2"/>
      </rPr>
      <t>CEILING AND ROOFING FINISHES</t>
    </r>
  </si>
  <si>
    <r>
      <rPr>
        <b/>
        <u/>
        <sz val="11"/>
        <rFont val="Calibri"/>
        <family val="2"/>
      </rPr>
      <t>DOOR &amp; WINDOWS</t>
    </r>
  </si>
  <si>
    <r>
      <rPr>
        <b/>
        <u/>
        <sz val="11"/>
        <rFont val="Calibri"/>
        <family val="2"/>
      </rPr>
      <t>MISCELLENOUS WORKS</t>
    </r>
  </si>
  <si>
    <r>
      <rPr>
        <b/>
        <sz val="10.5"/>
        <rFont val="Calibri"/>
        <family val="1"/>
      </rPr>
      <t>No</t>
    </r>
  </si>
  <si>
    <r>
      <rPr>
        <b/>
        <sz val="12"/>
        <rFont val="Calibri"/>
        <family val="1"/>
      </rPr>
      <t>Nos</t>
    </r>
  </si>
  <si>
    <r>
      <rPr>
        <sz val="11"/>
        <rFont val="Calibri"/>
        <family val="1"/>
      </rPr>
      <t>Wash Basin</t>
    </r>
  </si>
  <si>
    <r>
      <rPr>
        <sz val="11"/>
        <rFont val="Calibri"/>
        <family val="1"/>
      </rPr>
      <t>Bib cock 12 mm Dia.</t>
    </r>
  </si>
  <si>
    <t>CONSTRUCTION OF MEDICAL FACILITY</t>
  </si>
  <si>
    <r>
      <rPr>
        <b/>
        <sz val="12"/>
        <rFont val="Calibri"/>
        <family val="1"/>
      </rPr>
      <t>Sr.</t>
    </r>
  </si>
  <si>
    <r>
      <rPr>
        <b/>
        <sz val="12"/>
        <rFont val="Calibri"/>
        <family val="1"/>
      </rPr>
      <t>MEDICAL GAS SYSTEM</t>
    </r>
  </si>
  <si>
    <r>
      <rPr>
        <sz val="11"/>
        <rFont val="Calibri"/>
        <family val="1"/>
      </rPr>
      <t>Civil Work</t>
    </r>
  </si>
  <si>
    <r>
      <rPr>
        <sz val="11"/>
        <rFont val="Calibri"/>
        <family val="1"/>
      </rPr>
      <t>Plumbing Work</t>
    </r>
  </si>
  <si>
    <r>
      <rPr>
        <b/>
        <sz val="11"/>
        <rFont val="Calibri"/>
        <family val="1"/>
      </rPr>
      <t>Total</t>
    </r>
  </si>
  <si>
    <r>
      <rPr>
        <b/>
        <sz val="11"/>
        <rFont val="Calibri"/>
        <family val="1"/>
      </rPr>
      <t>Sr.</t>
    </r>
  </si>
  <si>
    <r>
      <rPr>
        <b/>
        <sz val="11"/>
        <rFont val="Calibri"/>
        <family val="1"/>
      </rPr>
      <t>Description</t>
    </r>
  </si>
  <si>
    <r>
      <rPr>
        <b/>
        <sz val="11"/>
        <rFont val="Calibri"/>
        <family val="1"/>
      </rPr>
      <t>Unit</t>
    </r>
  </si>
  <si>
    <r>
      <rPr>
        <b/>
        <sz val="11"/>
        <rFont val="Calibri"/>
        <family val="1"/>
      </rPr>
      <t>A</t>
    </r>
  </si>
  <si>
    <r>
      <rPr>
        <b/>
        <sz val="11"/>
        <rFont val="Calibri"/>
        <family val="1"/>
      </rPr>
      <t>Toilet, Bath and Laundary Accessories.</t>
    </r>
  </si>
  <si>
    <r>
      <rPr>
        <sz val="11"/>
        <rFont val="Calibri"/>
        <family val="1"/>
      </rPr>
      <t>Clearing</t>
    </r>
  </si>
  <si>
    <r>
      <rPr>
        <sz val="11"/>
        <rFont val="Calibri"/>
        <family val="1"/>
      </rPr>
      <t>Leveling</t>
    </r>
  </si>
  <si>
    <r>
      <rPr>
        <b/>
        <u/>
        <sz val="11"/>
        <rFont val="Calibri"/>
        <family val="1"/>
      </rPr>
      <t>FOUNDATION WORK</t>
    </r>
  </si>
  <si>
    <r>
      <rPr>
        <sz val="11"/>
        <rFont val="Calibri"/>
        <family val="1"/>
      </rPr>
      <t>Excavation</t>
    </r>
  </si>
  <si>
    <r>
      <rPr>
        <sz val="11"/>
        <rFont val="Calibri"/>
        <family val="1"/>
      </rPr>
      <t>Cft</t>
    </r>
  </si>
  <si>
    <r>
      <rPr>
        <b/>
        <sz val="10.5"/>
        <rFont val="Calibri"/>
        <family val="1"/>
      </rPr>
      <t xml:space="preserve">Sr.
</t>
    </r>
    <r>
      <rPr>
        <b/>
        <sz val="10.5"/>
        <rFont val="Calibri"/>
        <family val="1"/>
      </rPr>
      <t>No</t>
    </r>
  </si>
  <si>
    <r>
      <rPr>
        <b/>
        <sz val="10.5"/>
        <rFont val="Calibri"/>
        <family val="1"/>
      </rPr>
      <t>Sr</t>
    </r>
  </si>
  <si>
    <r>
      <rPr>
        <b/>
        <sz val="12"/>
        <rFont val="Calibri"/>
        <family val="1"/>
      </rPr>
      <t>MEDICAL EQUIPMENT</t>
    </r>
  </si>
  <si>
    <r>
      <rPr>
        <b/>
        <sz val="12"/>
        <rFont val="Calibri"/>
        <family val="1"/>
      </rPr>
      <t>MEDICAL INSTRUMENTS</t>
    </r>
  </si>
  <si>
    <r>
      <rPr>
        <b/>
        <sz val="12"/>
        <rFont val="Calibri"/>
        <family val="1"/>
      </rPr>
      <t>MISCELLENOUS</t>
    </r>
  </si>
  <si>
    <r>
      <rPr>
        <b/>
        <sz val="12"/>
        <rFont val="Calibri"/>
        <family val="1"/>
      </rPr>
      <t>Total Medical Equipment</t>
    </r>
  </si>
  <si>
    <t>Medical Equipment</t>
  </si>
  <si>
    <t>CONSTRUCTION OF FIRE FIGHING FACILITY</t>
  </si>
  <si>
    <t>Firefighting Equipment and works</t>
  </si>
  <si>
    <r>
      <rPr>
        <b/>
        <sz val="11"/>
        <rFont val="Calibri"/>
        <family val="1"/>
      </rPr>
      <t xml:space="preserve">Sr.
</t>
    </r>
    <r>
      <rPr>
        <b/>
        <sz val="11"/>
        <rFont val="Calibri"/>
        <family val="1"/>
      </rPr>
      <t>No</t>
    </r>
  </si>
  <si>
    <r>
      <rPr>
        <b/>
        <sz val="11"/>
        <rFont val="Calibri"/>
        <family val="1"/>
      </rPr>
      <t>Qty</t>
    </r>
  </si>
  <si>
    <r>
      <rPr>
        <b/>
        <sz val="11"/>
        <rFont val="Calibri"/>
        <family val="1"/>
      </rPr>
      <t>Rate</t>
    </r>
  </si>
  <si>
    <r>
      <rPr>
        <b/>
        <sz val="11"/>
        <rFont val="Calibri"/>
        <family val="1"/>
      </rPr>
      <t>Amount</t>
    </r>
  </si>
  <si>
    <r>
      <rPr>
        <b/>
        <sz val="12"/>
        <rFont val="Calibri"/>
        <family val="1"/>
      </rPr>
      <t>EQUIPMENT</t>
    </r>
  </si>
  <si>
    <r>
      <rPr>
        <b/>
        <sz val="11"/>
        <rFont val="Calibri"/>
        <family val="1"/>
      </rPr>
      <t>B</t>
    </r>
  </si>
  <si>
    <r>
      <rPr>
        <b/>
        <sz val="12"/>
        <rFont val="Calibri"/>
        <family val="1"/>
      </rPr>
      <t>PIPES &amp; FITTINGS</t>
    </r>
  </si>
  <si>
    <r>
      <rPr>
        <b/>
        <sz val="11"/>
        <rFont val="Calibri"/>
        <family val="1"/>
      </rPr>
      <t>C</t>
    </r>
  </si>
  <si>
    <r>
      <rPr>
        <b/>
        <sz val="12"/>
        <rFont val="Calibri"/>
        <family val="1"/>
      </rPr>
      <t>INSTALLATION</t>
    </r>
  </si>
  <si>
    <t>Firefighting equipment and works</t>
  </si>
  <si>
    <r>
      <rPr>
        <b/>
        <sz val="9.5"/>
        <rFont val="Calibri"/>
        <family val="1"/>
      </rPr>
      <t xml:space="preserve">Wiring  of  light/fan/call-bell  point  in  3/0.029  PVC  insulated  bare
</t>
    </r>
    <r>
      <rPr>
        <b/>
        <sz val="9.5"/>
        <rFont val="Calibri"/>
        <family val="1"/>
      </rPr>
      <t>cable  in  3/4''  dia  or  bigger  as  required  heavy  guage  PVC  conduit conceled in walls, columns, ceilling, floor etc.</t>
    </r>
  </si>
  <si>
    <r>
      <rPr>
        <sz val="9.5"/>
        <rFont val="Calibri"/>
        <family val="1"/>
      </rPr>
      <t>Each</t>
    </r>
  </si>
  <si>
    <r>
      <rPr>
        <b/>
        <sz val="9.5"/>
        <rFont val="Calibri"/>
        <family val="1"/>
      </rPr>
      <t xml:space="preserve">Wiring from first light point to other light point or fan point with 3
</t>
    </r>
    <r>
      <rPr>
        <b/>
        <sz val="9.5"/>
        <rFont val="Calibri"/>
        <family val="1"/>
      </rPr>
      <t>no's 1.5mm sq single core PVC Insulated.</t>
    </r>
  </si>
  <si>
    <r>
      <rPr>
        <b/>
        <sz val="9.5"/>
        <rFont val="Calibri"/>
        <family val="1"/>
      </rPr>
      <t xml:space="preserve">Supply &amp; Installation of heavy guage PVC conduit on surface of wall, columns, ceiling etc. including all fitting &amp; accessories and following
</t>
    </r>
    <r>
      <rPr>
        <b/>
        <sz val="9.5"/>
        <rFont val="Calibri"/>
        <family val="1"/>
      </rPr>
      <t>sizes.</t>
    </r>
  </si>
  <si>
    <r>
      <rPr>
        <b/>
        <u/>
        <sz val="11"/>
        <rFont val="Calibri"/>
        <family val="1"/>
      </rPr>
      <t>SITE PREPERATION</t>
    </r>
  </si>
  <si>
    <t>Sr.</t>
  </si>
  <si>
    <r>
      <rPr>
        <sz val="9.5"/>
        <rFont val="Calibri"/>
        <family val="1"/>
      </rPr>
      <t>a</t>
    </r>
  </si>
  <si>
    <r>
      <rPr>
        <sz val="9.5"/>
        <rFont val="Calibri"/>
        <family val="1"/>
      </rPr>
      <t>a) PVC conduit 20 mm (3/4'') dia</t>
    </r>
  </si>
  <si>
    <r>
      <rPr>
        <sz val="9.5"/>
        <rFont val="Calibri"/>
        <family val="1"/>
      </rPr>
      <t>Mtr</t>
    </r>
  </si>
  <si>
    <r>
      <rPr>
        <sz val="9.5"/>
        <rFont val="Calibri"/>
        <family val="1"/>
      </rPr>
      <t>b</t>
    </r>
  </si>
  <si>
    <r>
      <rPr>
        <sz val="9.5"/>
        <rFont val="Calibri"/>
        <family val="1"/>
      </rPr>
      <t>b) PVC conduit 25 mm (1'') dia</t>
    </r>
  </si>
  <si>
    <r>
      <rPr>
        <b/>
        <sz val="9.5"/>
        <rFont val="Calibri"/>
        <family val="1"/>
      </rPr>
      <t>Supply   &amp;   drawing   in   prelaid   conduit,   PVC/GI   Pipe,   RCC   pipe, Trenches,   Single   core   PVC   insulated   300/500V   grade   copper conductor cables of pakistan or pioneer cables of following sizes</t>
    </r>
  </si>
  <si>
    <r>
      <rPr>
        <sz val="9.5"/>
        <rFont val="Calibri"/>
        <family val="1"/>
      </rPr>
      <t>Single core cable 2.5 mm2</t>
    </r>
  </si>
  <si>
    <r>
      <rPr>
        <sz val="9.5"/>
        <rFont val="Calibri"/>
        <family val="1"/>
      </rPr>
      <t>Single core 4 mm2 300/500V cable</t>
    </r>
  </si>
  <si>
    <r>
      <rPr>
        <sz val="9.5"/>
        <rFont val="Calibri"/>
        <family val="1"/>
      </rPr>
      <t>c</t>
    </r>
  </si>
  <si>
    <r>
      <rPr>
        <sz val="9.5"/>
        <rFont val="Calibri"/>
        <family val="1"/>
      </rPr>
      <t>Single core 6 mm2 300/500V cable</t>
    </r>
  </si>
  <si>
    <r>
      <rPr>
        <sz val="9.5"/>
        <rFont val="Calibri"/>
        <family val="1"/>
      </rPr>
      <t>d</t>
    </r>
  </si>
  <si>
    <r>
      <rPr>
        <sz val="9.5"/>
        <rFont val="Calibri"/>
        <family val="1"/>
      </rPr>
      <t>Single core 16 mm2 300/500V cable</t>
    </r>
  </si>
  <si>
    <r>
      <rPr>
        <b/>
        <sz val="9.5"/>
        <rFont val="Calibri"/>
        <family val="1"/>
      </rPr>
      <t>Supply and fixing of the following light with all aceesoires.</t>
    </r>
  </si>
  <si>
    <r>
      <rPr>
        <sz val="9.5"/>
        <rFont val="Calibri"/>
        <family val="1"/>
      </rPr>
      <t>Ceilling Lights</t>
    </r>
  </si>
  <si>
    <r>
      <rPr>
        <sz val="9.5"/>
        <rFont val="Calibri"/>
        <family val="1"/>
      </rPr>
      <t>Nos</t>
    </r>
  </si>
  <si>
    <r>
      <rPr>
        <sz val="9.5"/>
        <rFont val="Calibri"/>
        <family val="1"/>
      </rPr>
      <t>Pandent</t>
    </r>
  </si>
  <si>
    <r>
      <rPr>
        <sz val="9.5"/>
        <rFont val="Calibri"/>
        <family val="1"/>
      </rPr>
      <t>Wall Shade Light</t>
    </r>
  </si>
  <si>
    <r>
      <rPr>
        <sz val="9.5"/>
        <rFont val="Calibri"/>
        <family val="1"/>
      </rPr>
      <t>e</t>
    </r>
  </si>
  <si>
    <r>
      <rPr>
        <sz val="9.5"/>
        <rFont val="Calibri"/>
        <family val="1"/>
      </rPr>
      <t>Niche Light</t>
    </r>
  </si>
  <si>
    <r>
      <rPr>
        <b/>
        <sz val="9.5"/>
        <rFont val="Calibri"/>
        <family val="1"/>
      </rPr>
      <t xml:space="preserve">Supply and fixing of the following types best quality ceilling fan
</t>
    </r>
    <r>
      <rPr>
        <b/>
        <sz val="9.5"/>
        <rFont val="Calibri"/>
        <family val="1"/>
      </rPr>
      <t>complete with GI rod,.</t>
    </r>
  </si>
  <si>
    <r>
      <rPr>
        <sz val="9.5"/>
        <rFont val="Calibri"/>
        <family val="1"/>
      </rPr>
      <t>a) 56'' fan</t>
    </r>
  </si>
  <si>
    <r>
      <rPr>
        <sz val="9.5"/>
        <rFont val="Calibri"/>
        <family val="1"/>
      </rPr>
      <t>Supply and Fixing dimmer switch complete.</t>
    </r>
  </si>
  <si>
    <r>
      <rPr>
        <b/>
        <sz val="9.5"/>
        <rFont val="Calibri"/>
        <family val="1"/>
      </rPr>
      <t xml:space="preserve">Supply  and  installation  of  24''  sweep,  plastic  body,  Exhaust  fan incluiding  all  civil  works  required  for  complete  installation  and  of asia/climax/pak  fan  made  including  all  labour  and  materials  cable
</t>
    </r>
    <r>
      <rPr>
        <b/>
        <sz val="9.5"/>
        <rFont val="Calibri"/>
        <family val="1"/>
      </rPr>
      <t>required at site and as approved by the M(Elect).</t>
    </r>
  </si>
  <si>
    <r>
      <rPr>
        <b/>
        <sz val="9.5"/>
        <rFont val="Calibri"/>
        <family val="1"/>
      </rPr>
      <t>Supply and Installation of Switches.</t>
    </r>
  </si>
  <si>
    <r>
      <rPr>
        <sz val="9.5"/>
        <rFont val="Calibri"/>
        <family val="1"/>
      </rPr>
      <t>5 Amp Single Pole Flush Type Switch</t>
    </r>
  </si>
  <si>
    <r>
      <rPr>
        <sz val="9.5"/>
        <rFont val="Calibri"/>
        <family val="1"/>
      </rPr>
      <t>5 Amp 2way Flush Type Switch</t>
    </r>
  </si>
  <si>
    <r>
      <rPr>
        <b/>
        <sz val="9.5"/>
        <rFont val="Calibri"/>
        <family val="1"/>
      </rPr>
      <t>Supply and fixing of following Power accessories.</t>
    </r>
  </si>
  <si>
    <r>
      <rPr>
        <sz val="9.5"/>
        <rFont val="Calibri"/>
        <family val="1"/>
      </rPr>
      <t>10a, 1 Gang 2 Pin</t>
    </r>
  </si>
  <si>
    <r>
      <rPr>
        <sz val="9.5"/>
        <rFont val="Calibri"/>
        <family val="1"/>
      </rPr>
      <t>15a, 1 Gang 3 Pin</t>
    </r>
  </si>
  <si>
    <r>
      <rPr>
        <sz val="9.5"/>
        <rFont val="Calibri"/>
        <family val="1"/>
      </rPr>
      <t>Wall Light</t>
    </r>
  </si>
  <si>
    <r>
      <rPr>
        <sz val="9.5"/>
        <rFont val="Calibri"/>
        <family val="1"/>
      </rPr>
      <t>f</t>
    </r>
  </si>
  <si>
    <r>
      <rPr>
        <sz val="9.5"/>
        <rFont val="Calibri"/>
        <family val="1"/>
      </rPr>
      <t>TV plug point</t>
    </r>
  </si>
  <si>
    <r>
      <rPr>
        <b/>
        <sz val="9.5"/>
        <rFont val="Calibri"/>
        <family val="1"/>
      </rPr>
      <t xml:space="preserve">Supply and fixing of the following single phase imported auto circuit
</t>
    </r>
    <r>
      <rPr>
        <b/>
        <sz val="9.5"/>
        <rFont val="Calibri"/>
        <family val="1"/>
      </rPr>
      <t>breakers as approved.</t>
    </r>
  </si>
  <si>
    <r>
      <rPr>
        <sz val="9.5"/>
        <rFont val="Calibri"/>
        <family val="1"/>
      </rPr>
      <t>10 Amp</t>
    </r>
  </si>
  <si>
    <r>
      <rPr>
        <sz val="9.5"/>
        <rFont val="Calibri"/>
        <family val="1"/>
      </rPr>
      <t>15 Amp</t>
    </r>
  </si>
  <si>
    <r>
      <rPr>
        <sz val="9.5"/>
        <rFont val="Calibri"/>
        <family val="1"/>
      </rPr>
      <t>20 Amp</t>
    </r>
  </si>
  <si>
    <r>
      <rPr>
        <b/>
        <sz val="9.5"/>
        <rFont val="Calibri"/>
        <family val="1"/>
      </rPr>
      <t>Providing  and  Fixing  of  earthing  electrod  2''x2'x1/4''  copper  plate burried  at  the  depth  of  15feet  in  ground  with  two  Nos.  Earthing leads   of   strended   copper   conductor   2x8SWG   (with   salt   and charcoal,  or  earthing  chemical  powder)  i/c  fixing  of  8SWG  copper wire in 1/2'' GI conduit from earth pit to DBs complete in all respect as required, and approved by the Engineer incharge.</t>
    </r>
  </si>
  <si>
    <r>
      <rPr>
        <b/>
        <sz val="9.5"/>
        <rFont val="Calibri"/>
        <family val="1"/>
      </rPr>
      <t>Supply and fixing of MS Sheet box of 16 SWG, 4'' : (4''x4'')</t>
    </r>
  </si>
  <si>
    <r>
      <rPr>
        <b/>
        <sz val="9.5"/>
        <rFont val="Calibri"/>
        <family val="1"/>
      </rPr>
      <t xml:space="preserve">Supply and Fixing of Sub Distribution Board for both floors
</t>
    </r>
    <r>
      <rPr>
        <b/>
        <sz val="9.5"/>
        <rFont val="Calibri"/>
        <family val="1"/>
      </rPr>
      <t>(24''x30'')</t>
    </r>
  </si>
  <si>
    <r>
      <rPr>
        <b/>
        <sz val="9.5"/>
        <rFont val="Calibri"/>
        <family val="1"/>
      </rPr>
      <t xml:space="preserve">Supply and Fixing of Main Distribution Board for both floors
</t>
    </r>
    <r>
      <rPr>
        <b/>
        <sz val="9.5"/>
        <rFont val="Calibri"/>
        <family val="1"/>
      </rPr>
      <t>(24''x30'')</t>
    </r>
  </si>
  <si>
    <t>CONTROL ROOM FURNITURE</t>
  </si>
  <si>
    <t>Operator consoles-8-10 station</t>
  </si>
  <si>
    <t>Chairs</t>
  </si>
  <si>
    <t>Tables</t>
  </si>
  <si>
    <t>Racks and cabinets</t>
  </si>
  <si>
    <t>AUDIO VISUAL EQUIPMENT</t>
  </si>
  <si>
    <t>Video walls</t>
  </si>
  <si>
    <t>Displays</t>
  </si>
  <si>
    <t>Speakers</t>
  </si>
  <si>
    <t>Microphones</t>
  </si>
  <si>
    <t>CONTROL SYSTEM</t>
  </si>
  <si>
    <t>SCADA system</t>
  </si>
  <si>
    <t>PLCs (Programmable Logic Controllers)</t>
  </si>
  <si>
    <t>RTUs (Remote Terminal Units)</t>
  </si>
  <si>
    <t>COMMUNICATION EQUIPMENT</t>
  </si>
  <si>
    <t>Telephones</t>
  </si>
  <si>
    <t>Intercom system</t>
  </si>
  <si>
    <t>Public address system</t>
  </si>
  <si>
    <t>AIR CONDITIONING &amp; VENTILATORS</t>
  </si>
  <si>
    <t>Air conditioning units</t>
  </si>
  <si>
    <t>Ventilation fans</t>
  </si>
  <si>
    <t>Ducting</t>
  </si>
  <si>
    <t>FIRE DETECTION &amp; SUPERESSION</t>
  </si>
  <si>
    <t>Smoke detectors</t>
  </si>
  <si>
    <t>Fire alarm panel</t>
  </si>
  <si>
    <t>Fire extinguishers</t>
  </si>
  <si>
    <t>MISCELLENOUS</t>
  </si>
  <si>
    <t>UPS (Uninterruptible Power Supply)</t>
  </si>
  <si>
    <t>Batteries</t>
  </si>
  <si>
    <t>Surge protectors</t>
  </si>
  <si>
    <t>Control Room Equipment Total</t>
  </si>
  <si>
    <t>CONSTRUCTION OF CONTROL ROOM</t>
  </si>
  <si>
    <t>Control Room Equipment</t>
  </si>
  <si>
    <r>
      <rPr>
        <b/>
        <sz val="14"/>
        <rFont val="Calibri"/>
        <family val="1"/>
      </rPr>
      <t>Cost of 1-Cold Storage Room</t>
    </r>
  </si>
  <si>
    <r>
      <rPr>
        <b/>
        <sz val="14"/>
        <rFont val="Calibri"/>
        <family val="1"/>
      </rPr>
      <t>Cost of 2-Cold Storage Rooms</t>
    </r>
  </si>
  <si>
    <t>Site Preperation</t>
  </si>
  <si>
    <t>Foundation Work</t>
  </si>
  <si>
    <t>Structural Work</t>
  </si>
  <si>
    <t>Steel Reinforcement</t>
  </si>
  <si>
    <t>Masonary &amp; Plastering</t>
  </si>
  <si>
    <t>Insulated Panel for Wall</t>
  </si>
  <si>
    <t>Insulated Panel for Ceiling</t>
  </si>
  <si>
    <t>Refegeration Units</t>
  </si>
  <si>
    <t>Cold Storage Racks</t>
  </si>
  <si>
    <t>Cold Storage Shelving</t>
  </si>
  <si>
    <t>Frozen Rooms / Modulers</t>
  </si>
  <si>
    <t>Insulated Doors &amp; Door Frames</t>
  </si>
  <si>
    <t>Temperature Control System</t>
  </si>
  <si>
    <t>Lightening &amp; Electrical Infrastucture</t>
  </si>
  <si>
    <t>Humidity Control System</t>
  </si>
  <si>
    <t>Flooring &amp; Drainage System</t>
  </si>
  <si>
    <t>Pallets &amp; Storage Containers</t>
  </si>
  <si>
    <t>Material Handling Equipment</t>
  </si>
  <si>
    <t>Temperature Control Packaging Material</t>
  </si>
  <si>
    <t xml:space="preserve">CONSTRUCTION OF COLD STORAGE </t>
  </si>
  <si>
    <t>Water Proofing (6mm membrane)</t>
  </si>
  <si>
    <t>Concrete (1:2:4) - in Foundaton+Ground</t>
  </si>
  <si>
    <t>Concrete (1:1-1/2:3) - in Foundation+Ground</t>
  </si>
  <si>
    <t>Brick Masonary in Sub-Structure</t>
  </si>
  <si>
    <t>Brick Masonary in Super-Structure</t>
  </si>
  <si>
    <t>Plaster Work</t>
  </si>
  <si>
    <r>
      <rPr>
        <b/>
        <u/>
        <sz val="11"/>
        <rFont val="Calibri"/>
        <family val="2"/>
      </rPr>
      <t>INSULATED PANELS FOR WALL</t>
    </r>
  </si>
  <si>
    <r>
      <rPr>
        <sz val="11"/>
        <rFont val="Calibri"/>
        <family val="2"/>
      </rPr>
      <t>PIR (Polyisocyanurate) panels: High insulation value,
durable, and moisture-resistant</t>
    </r>
  </si>
  <si>
    <t>INSLATED PANELS FOR CEILING</t>
  </si>
  <si>
    <t>Ceiling PU waterproof material cold storage room panel with easy lock and fireproof PU/PIR/PUR insulation</t>
  </si>
  <si>
    <t>REFEGERATION UNITS</t>
  </si>
  <si>
    <t>Reciprocating Compressors</t>
  </si>
  <si>
    <t>These compressors are also known as piston compressors or hermetic compressors. They are suitable for cold storage applications of up to 100 tons.</t>
  </si>
  <si>
    <t>Water-cooled condenser:</t>
  </si>
  <si>
    <t>Larger storage units like NH3 refrigeration systems</t>
  </si>
  <si>
    <t>Air-cooling Refrigeration evaporators</t>
  </si>
  <si>
    <r>
      <rPr>
        <sz val="11"/>
        <rFont val="Calibri"/>
        <family val="2"/>
      </rPr>
      <t>Blast Design Type(Vertical Type),
DL air cooler for -5~+5 degree C</t>
    </r>
  </si>
  <si>
    <t>COLD STORAGE RACKS</t>
  </si>
  <si>
    <t>Drive-In and Drive-Through Rack</t>
  </si>
  <si>
    <t>Push Back Racks</t>
  </si>
  <si>
    <t>Adjustable Pallet Racking Systems</t>
  </si>
  <si>
    <t>Flow Rack</t>
  </si>
  <si>
    <t>COLD STORAGE SHELVEING</t>
  </si>
  <si>
    <r>
      <rPr>
        <sz val="11"/>
        <rFont val="Calibri"/>
        <family val="2"/>
      </rPr>
      <t>Structural steel shelving: ideal for coolers and freezers
that use vehicles to access products</t>
    </r>
  </si>
  <si>
    <r>
      <rPr>
        <sz val="11"/>
        <rFont val="Calibri"/>
        <family val="2"/>
      </rPr>
      <t>Roll formed steel shelving: for operations that do hand-
picking in a cooler or freezer</t>
    </r>
  </si>
  <si>
    <t>Pallet flow shelving</t>
  </si>
  <si>
    <t>Kg</t>
  </si>
  <si>
    <t>FROZEN ROOMS / MODULERS</t>
  </si>
  <si>
    <r>
      <rPr>
        <sz val="11"/>
        <rFont val="Calibri"/>
        <family val="2"/>
      </rPr>
      <t>Ranges from -40 to +20 C, making them suitable for
various cold storage needs.</t>
    </r>
  </si>
  <si>
    <t>INSULATED DOORS &amp; DOOR FRAMES</t>
  </si>
  <si>
    <r>
      <rPr>
        <sz val="11"/>
        <rFont val="Calibri"/>
        <family val="2"/>
      </rPr>
      <t>Insulated   Swing   Doors   suitable   for  cold   rooms   and
freezers,  these  doors  have  a  thermal  break  and  are made with insulated panels.</t>
    </r>
  </si>
  <si>
    <r>
      <rPr>
        <sz val="11"/>
        <rFont val="Calibri"/>
        <family val="2"/>
      </rPr>
      <t>Cold   Storage   Insulation   PVC   Soft   Automatic   Steel
Frame: These doors come in different materials and are available in various sizes. They also come with a 1-year warranty  for  electric  parts  and  5  years  for  mechanical parts.</t>
    </r>
  </si>
  <si>
    <t>TEMPERATURE CONTROL SYSTEM</t>
  </si>
  <si>
    <r>
      <rPr>
        <sz val="11"/>
        <rFont val="Calibri"/>
        <family val="2"/>
      </rPr>
      <t>The   temperature   control   system   is   based   on   the
STC89S52  microcontroller.The  system  uses  a  DS18B20 temperature  sensor  to  detect  the  temperature  in  the cold  storage.The  system  is  designed  to  automatically control the temperature by turning  the actuator  on or off.</t>
    </r>
  </si>
  <si>
    <t>LIGHTENING &amp; ELECTRICAL INFRASTRACTURE</t>
  </si>
  <si>
    <r>
      <rPr>
        <b/>
        <u/>
        <sz val="11"/>
        <rFont val="Calibri"/>
        <family val="2"/>
      </rPr>
      <t>LIGHTENING ITEMS:</t>
    </r>
  </si>
  <si>
    <t>LED lighting</t>
  </si>
  <si>
    <t>High-bay lighting</t>
  </si>
  <si>
    <t>Low-bay lighting</t>
  </si>
  <si>
    <t>Task lighting</t>
  </si>
  <si>
    <t>Emergency lighting</t>
  </si>
  <si>
    <t>Motion sensors</t>
  </si>
  <si>
    <t>Dimming systems</t>
  </si>
  <si>
    <t>Lighting controls</t>
  </si>
  <si>
    <t>ELECTRICAL ITEMS</t>
  </si>
  <si>
    <t>Power supply</t>
  </si>
  <si>
    <t>L.S</t>
  </si>
  <si>
    <t>Electrical panels</t>
  </si>
  <si>
    <t>Circuit breakers</t>
  </si>
  <si>
    <t>Wiring and cabling</t>
  </si>
  <si>
    <t>RM</t>
  </si>
  <si>
    <t>Variable frequency drives (VFDs)-Delta</t>
  </si>
  <si>
    <t>Electrical distribution systems</t>
  </si>
  <si>
    <t>Surge protection devices (SPDs)</t>
  </si>
  <si>
    <t>Power monitoring and control systems</t>
  </si>
  <si>
    <t>HUMIDITY CONTROL SYSTEMS</t>
  </si>
  <si>
    <r>
      <rPr>
        <sz val="11"/>
        <rFont val="Calibri"/>
        <family val="2"/>
      </rPr>
      <t>Condair's is a good choice of in-room humidification
systems that meet the exacting requirements of cold stores</t>
    </r>
  </si>
  <si>
    <t>FLOORING &amp; DRAINAGE SYSTEM</t>
  </si>
  <si>
    <r>
      <rPr>
        <sz val="11"/>
        <rFont val="Calibri"/>
        <family val="2"/>
      </rPr>
      <t>ResinDek: a moisture-resistant flooring panel that can
support pallet jack loads, is easy to install and walk on, and is less expensive than concrete</t>
    </r>
  </si>
  <si>
    <t>PALLETS &amp; STORAGE CONTAINERS</t>
  </si>
  <si>
    <r>
      <rPr>
        <sz val="11"/>
        <rFont val="Calibri"/>
        <family val="2"/>
      </rPr>
      <t>Koldkraft: Koldkraft is the pioneer and market leader in
the manufacture of cold storage in Pakistan.</t>
    </r>
  </si>
  <si>
    <t>Insulated Containers</t>
  </si>
  <si>
    <t>MATERIAL HANDLING EQUIPMENT</t>
  </si>
  <si>
    <t>Freezer spacers</t>
  </si>
  <si>
    <t>Plastic pallets</t>
  </si>
  <si>
    <t>TEMPERATURE CONTROL PACKAGING MATERIALS</t>
  </si>
  <si>
    <t>Insulated Boxes-70 Quart</t>
  </si>
  <si>
    <t>For the Period</t>
  </si>
  <si>
    <t>S. No.</t>
  </si>
  <si>
    <t>Total Cost</t>
  </si>
  <si>
    <t>Y0</t>
  </si>
  <si>
    <t>Y1</t>
  </si>
  <si>
    <t>Y2</t>
  </si>
  <si>
    <t>Y3</t>
  </si>
  <si>
    <t>Y4</t>
  </si>
  <si>
    <t>Y5</t>
  </si>
  <si>
    <t>Y6</t>
  </si>
  <si>
    <t>Y7</t>
  </si>
  <si>
    <t>Y8</t>
  </si>
  <si>
    <t>Y9</t>
  </si>
  <si>
    <t>Y10</t>
  </si>
  <si>
    <t>% for apportionment</t>
  </si>
  <si>
    <t>Y11</t>
  </si>
  <si>
    <t>Y12</t>
  </si>
  <si>
    <t>Y13</t>
  </si>
  <si>
    <t>Y14</t>
  </si>
  <si>
    <t>Y15</t>
  </si>
  <si>
    <t>Y16</t>
  </si>
  <si>
    <t>Y17</t>
  </si>
  <si>
    <t>Y18</t>
  </si>
  <si>
    <t>Y19</t>
  </si>
  <si>
    <t>Y20</t>
  </si>
  <si>
    <t>WDV</t>
  </si>
  <si>
    <t>Medical Facility Staff</t>
  </si>
  <si>
    <t>Firefighting Staff</t>
  </si>
  <si>
    <t>PKR</t>
  </si>
  <si>
    <t>Financial Projections</t>
  </si>
  <si>
    <t>Balochistan Energy Company Limited</t>
  </si>
  <si>
    <t>Dividends Calculation</t>
  </si>
  <si>
    <t>Net Profit / (Loss)</t>
  </si>
  <si>
    <t>PkR</t>
  </si>
  <si>
    <t>Dividend Payout Ratio</t>
  </si>
  <si>
    <t>Total Dividends</t>
  </si>
  <si>
    <t>Quoted Free Equity Share for GoB</t>
  </si>
  <si>
    <t>Government Share of Dividends against Quoted Free Equity - Absolute Terms</t>
  </si>
  <si>
    <t>Discount Factor</t>
  </si>
  <si>
    <t>Government Share of Dividends against Quoted Free Equity - Present Value</t>
  </si>
  <si>
    <t>Share %</t>
  </si>
  <si>
    <t>Revenue Share GoB</t>
  </si>
  <si>
    <t>Revenue Share GoB - PV</t>
  </si>
  <si>
    <t>Net Revenue</t>
  </si>
  <si>
    <t xml:space="preserve">23.5 x 39.5 </t>
  </si>
  <si>
    <t>Rent escalation factor</t>
  </si>
  <si>
    <t>Monthly Salary</t>
  </si>
  <si>
    <t>LEASE RENTALS</t>
  </si>
  <si>
    <t>Contingency @ 10%</t>
  </si>
  <si>
    <t>Security Company Charges</t>
  </si>
  <si>
    <t>Lease Rentals</t>
  </si>
  <si>
    <t>O&amp;M services (cleaning and maintenance)</t>
  </si>
  <si>
    <t>RFP Financial Proposal Alteratives</t>
  </si>
  <si>
    <t>Dividend Payout</t>
  </si>
  <si>
    <t>Gross Revenue</t>
  </si>
  <si>
    <t>Financial Proposal Altnatives</t>
  </si>
  <si>
    <t>Bus Shops</t>
  </si>
  <si>
    <t>Rental per shop</t>
  </si>
  <si>
    <t>Occupied shops</t>
  </si>
  <si>
    <t>Generator Operator</t>
  </si>
  <si>
    <t>Electrician</t>
  </si>
  <si>
    <t>Plumber</t>
  </si>
  <si>
    <t>Insurance Cost</t>
  </si>
  <si>
    <t>CCTV cameras and installation</t>
  </si>
  <si>
    <t>Security Cost</t>
  </si>
  <si>
    <t>Forklifting and Handling charges (right to operate)</t>
  </si>
  <si>
    <t>Revenue - O&amp;M Charges</t>
  </si>
  <si>
    <t xml:space="preserve">Tubewell </t>
  </si>
  <si>
    <t>Medical Facility - building and works</t>
  </si>
  <si>
    <t>Medical Facility - equipment</t>
  </si>
  <si>
    <t>Start of Year 2</t>
  </si>
  <si>
    <t>Year 0</t>
  </si>
  <si>
    <t>Start of Year 3</t>
  </si>
  <si>
    <t>Start of Year 5</t>
  </si>
  <si>
    <t>Medical Facility - building and works (completion)</t>
  </si>
  <si>
    <t>Room for Guests (completion)</t>
  </si>
  <si>
    <t>Total Fire Fighting Work</t>
  </si>
  <si>
    <t xml:space="preserve">Any other revenue </t>
  </si>
  <si>
    <t>Any other operational costs</t>
  </si>
  <si>
    <t>Cargo shed (sq ft)</t>
  </si>
  <si>
    <t>Cargo shed (acres)</t>
  </si>
  <si>
    <t>Truck terminal capacity (trucks)</t>
  </si>
  <si>
    <t>Bus terminal capacity (buses)</t>
  </si>
  <si>
    <t>Taxi terminal capacity (taxis)</t>
  </si>
  <si>
    <t>Contruction Timeline</t>
  </si>
  <si>
    <t>Information to be considered:</t>
  </si>
  <si>
    <t>A Basic Health Unit is planned to be construction with an estimated floor area of approximately 5,000 square feet. In case of alternative designs or layouts, please clearly specify the total covered area to be utilized</t>
  </si>
  <si>
    <t xml:space="preserve">Medical Facility / Basic Health Unit </t>
  </si>
  <si>
    <t xml:space="preserve">Fire Fighting Facility </t>
  </si>
  <si>
    <t xml:space="preserve">Restrooms </t>
  </si>
  <si>
    <t>Total covered area to be utilized (sq ft)</t>
  </si>
  <si>
    <t>Not required</t>
  </si>
  <si>
    <t>Sr. No.</t>
  </si>
  <si>
    <t>Fire Fighting Facility is planned to be construction with an estimated floor area of approximately 5,000 square feet. In case of alternative designs or layouts, please clearly specify the total covered area to be utilized</t>
  </si>
  <si>
    <t>A comprehensive CCTV surveillance system is required for the facility.</t>
  </si>
  <si>
    <t>The Project requires the construction of a double-story restroom facility with an estimated total floor area of approximately 5,000 square feet. In case of alternative designs or layouts, please clearly indicate the overall required floor area.</t>
  </si>
  <si>
    <t>The facility curretly has single water tubewell. Water levels are measured to be at 1000 ft. To ensure adequate water supply for anticipated operational demands, additional boreholes are considered necessary.</t>
  </si>
  <si>
    <t>Amount (PKR)</t>
  </si>
  <si>
    <t>Please provide</t>
  </si>
  <si>
    <t>Fire Fighting Facility -  (completion)</t>
  </si>
  <si>
    <t>Please add more rows where required</t>
  </si>
  <si>
    <t>Amount in PKR</t>
  </si>
  <si>
    <t>Capital Costs Sumaary</t>
  </si>
  <si>
    <t>D</t>
  </si>
  <si>
    <t>VEHICLE</t>
  </si>
  <si>
    <t>CONSTRUCTION OF RESTROOMS</t>
  </si>
  <si>
    <t>Furniture and Fittings</t>
  </si>
  <si>
    <t>Furniture and fittings</t>
  </si>
  <si>
    <t>Any other capital costs (Please mention)</t>
  </si>
  <si>
    <t>Any other (Please mention)</t>
  </si>
  <si>
    <t>All line items in Column D of 'Capital Costs Summary' should be filled.</t>
  </si>
  <si>
    <t>Fixed Assets (WDV and Depreciation)</t>
  </si>
  <si>
    <t>For ease, 'any other capital costs' have been assumed at Y0 and incorporated in the above scheudle formulas. In case of variation in construction timeline, please set the above schedule accordingly,</t>
  </si>
  <si>
    <t>Type (Permanent / Contractual)</t>
  </si>
  <si>
    <t>Please mention personnel number, type and monthly salaries for each staff category.</t>
  </si>
  <si>
    <t>Apportionment</t>
  </si>
  <si>
    <t>Any other (please mention)</t>
  </si>
  <si>
    <t>Total trucks occupied per month</t>
  </si>
  <si>
    <t>Total taxis occupied per month</t>
  </si>
  <si>
    <t>Bus Shops - Occupancy Factor</t>
  </si>
  <si>
    <t>Please provide occupancy factor for each sub-component in 'Occupancy Factor' sheet</t>
  </si>
  <si>
    <t xml:space="preserve">Rent will increase by 15% every three years for each sub-component. This escalation schedule is fixed. </t>
  </si>
  <si>
    <r>
      <rPr>
        <b/>
        <sz val="10"/>
        <rFont val="Calibri"/>
        <family val="1"/>
      </rPr>
      <t>Sr.</t>
    </r>
  </si>
  <si>
    <r>
      <rPr>
        <b/>
        <sz val="10"/>
        <rFont val="Calibri"/>
        <family val="1"/>
      </rPr>
      <t>Description</t>
    </r>
  </si>
  <si>
    <r>
      <rPr>
        <b/>
        <sz val="10"/>
        <rFont val="Calibri"/>
        <family val="1"/>
      </rPr>
      <t>Unit</t>
    </r>
  </si>
  <si>
    <r>
      <rPr>
        <b/>
        <sz val="10"/>
        <rFont val="Calibri"/>
        <family val="1"/>
      </rPr>
      <t>A</t>
    </r>
  </si>
  <si>
    <r>
      <rPr>
        <b/>
        <sz val="10"/>
        <rFont val="Calibri"/>
        <family val="1"/>
      </rPr>
      <t>MEDICAL GAS SYSTEM</t>
    </r>
  </si>
  <si>
    <r>
      <rPr>
        <sz val="10"/>
        <rFont val="Calibri"/>
        <family val="1"/>
      </rPr>
      <t>Oxygen gas cylinders</t>
    </r>
  </si>
  <si>
    <r>
      <rPr>
        <sz val="10"/>
        <rFont val="Calibri"/>
        <family val="1"/>
      </rPr>
      <t>Nitrous oxide gas cylinders-47 ltr</t>
    </r>
  </si>
  <si>
    <r>
      <rPr>
        <b/>
        <sz val="10"/>
        <rFont val="Calibri"/>
        <family val="1"/>
      </rPr>
      <t>Sr.
No</t>
    </r>
  </si>
  <si>
    <r>
      <rPr>
        <b/>
        <sz val="10"/>
        <rFont val="Calibri"/>
        <family val="1"/>
      </rPr>
      <t>Nos</t>
    </r>
  </si>
  <si>
    <r>
      <rPr>
        <b/>
        <sz val="10"/>
        <rFont val="Calibri"/>
        <family val="1"/>
      </rPr>
      <t>Qty</t>
    </r>
  </si>
  <si>
    <r>
      <rPr>
        <b/>
        <sz val="10"/>
        <rFont val="Calibri"/>
        <family val="1"/>
      </rPr>
      <t>Rate</t>
    </r>
  </si>
  <si>
    <r>
      <rPr>
        <b/>
        <sz val="10"/>
        <rFont val="Calibri"/>
        <family val="1"/>
      </rPr>
      <t>Amount</t>
    </r>
  </si>
  <si>
    <r>
      <rPr>
        <b/>
        <u/>
        <sz val="10"/>
        <rFont val="Calibri"/>
        <family val="1"/>
      </rPr>
      <t>SITE PREPERATION</t>
    </r>
  </si>
  <si>
    <r>
      <rPr>
        <sz val="10"/>
        <rFont val="Calibri"/>
        <family val="1"/>
      </rPr>
      <t>Clearing</t>
    </r>
  </si>
  <si>
    <r>
      <rPr>
        <sz val="10"/>
        <rFont val="Calibri"/>
        <family val="1"/>
      </rPr>
      <t>Sft</t>
    </r>
  </si>
  <si>
    <r>
      <rPr>
        <sz val="10"/>
        <rFont val="Calibri"/>
        <family val="1"/>
      </rPr>
      <t>Leveling</t>
    </r>
  </si>
  <si>
    <r>
      <rPr>
        <b/>
        <u/>
        <sz val="10"/>
        <rFont val="Calibri"/>
        <family val="1"/>
      </rPr>
      <t>FOUNDATION WORK</t>
    </r>
  </si>
  <si>
    <r>
      <rPr>
        <sz val="10"/>
        <rFont val="Calibri"/>
        <family val="1"/>
      </rPr>
      <t>Excavation</t>
    </r>
  </si>
  <si>
    <r>
      <rPr>
        <sz val="10"/>
        <rFont val="Calibri"/>
        <family val="1"/>
      </rPr>
      <t>Cft</t>
    </r>
  </si>
  <si>
    <r>
      <rPr>
        <sz val="10"/>
        <rFont val="Calibri"/>
        <family val="1"/>
      </rPr>
      <t>Backfilling</t>
    </r>
  </si>
  <si>
    <r>
      <rPr>
        <sz val="10"/>
        <rFont val="Calibri"/>
        <family val="1"/>
      </rPr>
      <t>Termite Proofing</t>
    </r>
  </si>
  <si>
    <r>
      <rPr>
        <sz val="10"/>
        <rFont val="Calibri"/>
        <family val="1"/>
      </rPr>
      <t>Water Proofing (membrane)</t>
    </r>
  </si>
  <si>
    <r>
      <rPr>
        <b/>
        <u/>
        <sz val="10"/>
        <rFont val="Calibri"/>
        <family val="1"/>
      </rPr>
      <t>STRUCTURAL WORK</t>
    </r>
  </si>
  <si>
    <r>
      <rPr>
        <sz val="10"/>
        <rFont val="Calibri"/>
        <family val="1"/>
      </rPr>
      <t>Concrete (1:4:8) in Foundation</t>
    </r>
  </si>
  <si>
    <r>
      <rPr>
        <sz val="10"/>
        <rFont val="Calibri"/>
        <family val="1"/>
      </rPr>
      <t>Concrete (1:2:4) - in Foundation</t>
    </r>
  </si>
  <si>
    <r>
      <rPr>
        <sz val="10"/>
        <rFont val="Calibri"/>
        <family val="1"/>
      </rPr>
      <t>Concrete (1:2:4) - in Ground Floor</t>
    </r>
  </si>
  <si>
    <r>
      <rPr>
        <b/>
        <u/>
        <sz val="10"/>
        <rFont val="Calibri"/>
        <family val="1"/>
      </rPr>
      <t>STEEL REINFORCEMENT</t>
    </r>
  </si>
  <si>
    <r>
      <rPr>
        <sz val="10"/>
        <rFont val="Calibri"/>
        <family val="1"/>
      </rPr>
      <t>Steel Work in Foundation</t>
    </r>
  </si>
  <si>
    <r>
      <rPr>
        <sz val="10"/>
        <rFont val="Calibri"/>
        <family val="1"/>
      </rPr>
      <t>Ton</t>
    </r>
  </si>
  <si>
    <r>
      <rPr>
        <sz val="10"/>
        <rFont val="Calibri"/>
        <family val="1"/>
      </rPr>
      <t>Steel work in Ground Floor</t>
    </r>
  </si>
  <si>
    <r>
      <rPr>
        <b/>
        <u/>
        <sz val="10"/>
        <rFont val="Calibri"/>
        <family val="1"/>
      </rPr>
      <t>MASONARY &amp; PLASTERING</t>
    </r>
  </si>
  <si>
    <r>
      <rPr>
        <sz val="10"/>
        <rFont val="Calibri"/>
        <family val="1"/>
      </rPr>
      <t>Brick Masonary in Foundation</t>
    </r>
  </si>
  <si>
    <r>
      <rPr>
        <sz val="10"/>
        <rFont val="Calibri"/>
        <family val="1"/>
      </rPr>
      <t>Brick Masonary in Ground Floor</t>
    </r>
  </si>
  <si>
    <r>
      <rPr>
        <sz val="10"/>
        <rFont val="Calibri"/>
        <family val="1"/>
      </rPr>
      <t>Plaster in Ground Floor</t>
    </r>
  </si>
  <si>
    <r>
      <rPr>
        <b/>
        <u/>
        <sz val="10"/>
        <rFont val="Calibri"/>
        <family val="1"/>
      </rPr>
      <t>FLOORING WORK</t>
    </r>
  </si>
  <si>
    <r>
      <rPr>
        <sz val="10"/>
        <rFont val="Calibri"/>
        <family val="1"/>
      </rPr>
      <t>Ceramic tiles</t>
    </r>
  </si>
  <si>
    <r>
      <rPr>
        <b/>
        <u/>
        <sz val="10"/>
        <rFont val="Calibri"/>
        <family val="1"/>
      </rPr>
      <t>CEILING AND ROOFING FINISHES</t>
    </r>
  </si>
  <si>
    <r>
      <rPr>
        <sz val="10"/>
        <rFont val="Calibri"/>
        <family val="1"/>
      </rPr>
      <t>Ceiling Work in Ground Floor</t>
    </r>
  </si>
  <si>
    <r>
      <rPr>
        <sz val="10"/>
        <rFont val="Calibri"/>
        <family val="1"/>
      </rPr>
      <t>Insulation</t>
    </r>
  </si>
  <si>
    <r>
      <rPr>
        <b/>
        <u/>
        <sz val="10"/>
        <rFont val="Calibri"/>
        <family val="1"/>
      </rPr>
      <t>DOOR &amp; WINDOWS</t>
    </r>
  </si>
  <si>
    <r>
      <rPr>
        <sz val="10"/>
        <rFont val="Calibri"/>
        <family val="1"/>
      </rPr>
      <t>Wooden doors</t>
    </r>
  </si>
  <si>
    <r>
      <rPr>
        <sz val="10"/>
        <rFont val="Calibri"/>
        <family val="1"/>
      </rPr>
      <t>Aluminum windows</t>
    </r>
  </si>
  <si>
    <r>
      <rPr>
        <b/>
        <sz val="10"/>
        <rFont val="Calibri"/>
        <family val="1"/>
      </rPr>
      <t>Total</t>
    </r>
  </si>
  <si>
    <r>
      <rPr>
        <b/>
        <sz val="10"/>
        <rFont val="Calibri"/>
        <family val="1"/>
      </rPr>
      <t>CONTROL ROOM FURNITURE</t>
    </r>
  </si>
  <si>
    <r>
      <rPr>
        <sz val="10"/>
        <rFont val="Calibri"/>
        <family val="1"/>
      </rPr>
      <t>Operator consoles-8-10 station</t>
    </r>
  </si>
  <si>
    <r>
      <rPr>
        <sz val="10"/>
        <rFont val="Calibri"/>
        <family val="1"/>
      </rPr>
      <t>Chairs</t>
    </r>
  </si>
  <si>
    <r>
      <rPr>
        <sz val="10"/>
        <rFont val="Calibri"/>
        <family val="1"/>
      </rPr>
      <t>Tables</t>
    </r>
  </si>
  <si>
    <r>
      <rPr>
        <sz val="10"/>
        <rFont val="Calibri"/>
        <family val="1"/>
      </rPr>
      <t>Racks and cabinets</t>
    </r>
  </si>
  <si>
    <r>
      <rPr>
        <b/>
        <u/>
        <sz val="10"/>
        <rFont val="Calibri"/>
        <family val="2"/>
      </rPr>
      <t>SITE PREPERATION</t>
    </r>
  </si>
  <si>
    <r>
      <rPr>
        <b/>
        <u/>
        <sz val="10"/>
        <rFont val="Calibri"/>
        <family val="2"/>
      </rPr>
      <t>FOUNDATION WORK</t>
    </r>
  </si>
  <si>
    <r>
      <rPr>
        <b/>
        <u/>
        <sz val="10"/>
        <rFont val="Calibri"/>
        <family val="2"/>
      </rPr>
      <t>STRUCTURAL WORK</t>
    </r>
  </si>
  <si>
    <r>
      <rPr>
        <b/>
        <u/>
        <sz val="10"/>
        <rFont val="Calibri"/>
        <family val="2"/>
      </rPr>
      <t>STEEL REINFORCEMENT</t>
    </r>
  </si>
  <si>
    <r>
      <rPr>
        <b/>
        <u/>
        <sz val="10"/>
        <rFont val="Calibri"/>
        <family val="2"/>
      </rPr>
      <t>MASONARY &amp; PLASTERING</t>
    </r>
  </si>
  <si>
    <r>
      <rPr>
        <b/>
        <u/>
        <sz val="10"/>
        <rFont val="Calibri"/>
        <family val="2"/>
      </rPr>
      <t>FLOORING WORK</t>
    </r>
  </si>
  <si>
    <r>
      <rPr>
        <b/>
        <u/>
        <sz val="10"/>
        <rFont val="Calibri"/>
        <family val="2"/>
      </rPr>
      <t>CEILING AND ROOFING FINISHES</t>
    </r>
  </si>
  <si>
    <r>
      <rPr>
        <b/>
        <u/>
        <sz val="10"/>
        <rFont val="Calibri"/>
        <family val="2"/>
      </rPr>
      <t>DOOR &amp; WINDOWS</t>
    </r>
  </si>
  <si>
    <r>
      <rPr>
        <b/>
        <u/>
        <sz val="10"/>
        <rFont val="Calibri"/>
        <family val="2"/>
      </rPr>
      <t>MISCELLENOUS WORKS</t>
    </r>
  </si>
  <si>
    <r>
      <rPr>
        <b/>
        <sz val="10"/>
        <rFont val="Calibri"/>
        <family val="1"/>
      </rPr>
      <t>Sr</t>
    </r>
  </si>
  <si>
    <r>
      <rPr>
        <b/>
        <sz val="10"/>
        <rFont val="Calibri"/>
        <family val="1"/>
      </rPr>
      <t>No</t>
    </r>
  </si>
  <si>
    <r>
      <rPr>
        <b/>
        <sz val="10"/>
        <rFont val="Calibri"/>
        <family val="1"/>
      </rPr>
      <t>Wiring  of  light/fan/call-bell  point  in  3/0.029  PVC  insulated  bare
cable  in  3/4''  dia  or  bigger  as  required  heavy  guage  PVC  conduit conceled in walls, columns, ceilling, floor etc.</t>
    </r>
  </si>
  <si>
    <r>
      <rPr>
        <b/>
        <sz val="10"/>
        <rFont val="Calibri"/>
        <family val="1"/>
      </rPr>
      <t>Wiring from first light point to other light point or fan point with 3
no's 1.5mm sq single core PVC Insulated.</t>
    </r>
  </si>
  <si>
    <r>
      <rPr>
        <b/>
        <sz val="10"/>
        <rFont val="Calibri"/>
        <family val="1"/>
      </rPr>
      <t>Supply &amp; Installation of heavy guage PVC conduit on surface of wall, columns, ceiling etc. including all fitting &amp; accessories and following
sizes.</t>
    </r>
  </si>
  <si>
    <r>
      <rPr>
        <b/>
        <sz val="10"/>
        <rFont val="Calibri"/>
        <family val="1"/>
      </rPr>
      <t>Supply and fixing of the following types best quality ceilling fan
complete with GI rod,.</t>
    </r>
  </si>
  <si>
    <r>
      <rPr>
        <b/>
        <sz val="10"/>
        <rFont val="Calibri"/>
        <family val="1"/>
      </rPr>
      <t>Supply  and  installation  of  24''  sweep,  plastic  body,  Exhaust  fan incluiding  all  civil  works  required  for  complete  installation  and  of asia/climax/pak  fan  made  including  all  labour  and  materials  cable
required at site and as approved by the M(Elect).</t>
    </r>
  </si>
  <si>
    <r>
      <rPr>
        <b/>
        <sz val="10"/>
        <rFont val="Calibri"/>
        <family val="1"/>
      </rPr>
      <t>Supply and fixing of the following single phase imported auto circuit
breakers as approved.</t>
    </r>
  </si>
  <si>
    <r>
      <rPr>
        <b/>
        <sz val="10"/>
        <rFont val="Calibri"/>
        <family val="1"/>
      </rPr>
      <t>Providing  and  Fixing  of  earthing  electrod  2''x2'x1/4''  copper  plate burried  at  the  depth  of  15feet  in  ground  with  two  Nos.  Earthing leads   of   strended   copper   conductor   2x8SWG   (with   salt   and charcoal,  or  earthing  chemical  powder)  i/c  fixing  of  8SWG  copper wire in 1/2'' GI conduit from earth pit to DBs complete in all respect as required, and approved by the Engineer incharge.</t>
    </r>
  </si>
  <si>
    <r>
      <rPr>
        <b/>
        <sz val="10"/>
        <rFont val="Calibri"/>
        <family val="1"/>
      </rPr>
      <t>Supply and Fixing of Sub Distribution Board for both floors
(24''x30'')</t>
    </r>
  </si>
  <si>
    <r>
      <rPr>
        <b/>
        <sz val="10"/>
        <rFont val="Calibri"/>
        <family val="1"/>
      </rPr>
      <t>Supply and Fixing of Main Distribution Board for both floors
(24''x30'')</t>
    </r>
  </si>
  <si>
    <r>
      <rPr>
        <b/>
        <sz val="10"/>
        <rFont val="Calibri"/>
        <family val="1"/>
      </rPr>
      <t>Total Electric Work</t>
    </r>
  </si>
  <si>
    <r>
      <rPr>
        <b/>
        <sz val="10"/>
        <rFont val="Calibri"/>
        <family val="1"/>
      </rPr>
      <t>Toilet, Bath and Laundary Accessories.</t>
    </r>
  </si>
  <si>
    <r>
      <rPr>
        <sz val="10"/>
        <rFont val="Calibri"/>
        <family val="1"/>
      </rPr>
      <t>Towel Rail</t>
    </r>
  </si>
  <si>
    <r>
      <rPr>
        <sz val="10"/>
        <rFont val="Calibri"/>
        <family val="1"/>
      </rPr>
      <t>No</t>
    </r>
  </si>
  <si>
    <r>
      <rPr>
        <sz val="10"/>
        <rFont val="Calibri"/>
        <family val="1"/>
      </rPr>
      <t>Soap Dish</t>
    </r>
  </si>
  <si>
    <r>
      <rPr>
        <sz val="10"/>
        <rFont val="Calibri"/>
        <family val="1"/>
      </rPr>
      <t>Mirror</t>
    </r>
  </si>
  <si>
    <r>
      <rPr>
        <b/>
        <sz val="10"/>
        <rFont val="Calibri"/>
        <family val="1"/>
      </rPr>
      <t>B</t>
    </r>
  </si>
  <si>
    <r>
      <rPr>
        <b/>
        <sz val="10"/>
        <rFont val="Calibri"/>
        <family val="1"/>
      </rPr>
      <t>S/Fix PPR Pipes with All Accessories</t>
    </r>
  </si>
  <si>
    <r>
      <rPr>
        <sz val="10"/>
        <rFont val="Calibri"/>
        <family val="1"/>
      </rPr>
      <t>25 mm Dia.</t>
    </r>
  </si>
  <si>
    <r>
      <rPr>
        <sz val="10"/>
        <rFont val="Calibri"/>
        <family val="1"/>
      </rPr>
      <t>Rft</t>
    </r>
  </si>
  <si>
    <r>
      <rPr>
        <sz val="10"/>
        <rFont val="Calibri"/>
        <family val="1"/>
      </rPr>
      <t>32 mm Dia.</t>
    </r>
  </si>
  <si>
    <r>
      <rPr>
        <sz val="10"/>
        <rFont val="Calibri"/>
        <family val="1"/>
      </rPr>
      <t>40 mm Dia.</t>
    </r>
  </si>
  <si>
    <r>
      <rPr>
        <sz val="10"/>
        <rFont val="Calibri"/>
        <family val="1"/>
      </rPr>
      <t>63 mm Dia.</t>
    </r>
  </si>
  <si>
    <r>
      <rPr>
        <b/>
        <sz val="10"/>
        <rFont val="Calibri"/>
        <family val="1"/>
      </rPr>
      <t>C</t>
    </r>
  </si>
  <si>
    <r>
      <rPr>
        <b/>
        <sz val="10"/>
        <rFont val="Calibri"/>
        <family val="1"/>
      </rPr>
      <t>GI Gate Valves with All Allied Accessories</t>
    </r>
  </si>
  <si>
    <r>
      <rPr>
        <sz val="10"/>
        <rFont val="Calibri"/>
        <family val="1"/>
      </rPr>
      <t>1/2'' Dia</t>
    </r>
  </si>
  <si>
    <r>
      <rPr>
        <sz val="10"/>
        <rFont val="Calibri"/>
        <family val="1"/>
      </rPr>
      <t>3/4'' Dia</t>
    </r>
  </si>
  <si>
    <r>
      <rPr>
        <sz val="10"/>
        <rFont val="Calibri"/>
        <family val="1"/>
      </rPr>
      <t>1'' Dia</t>
    </r>
  </si>
  <si>
    <r>
      <rPr>
        <b/>
        <sz val="10"/>
        <rFont val="Calibri"/>
        <family val="1"/>
      </rPr>
      <t>D</t>
    </r>
  </si>
  <si>
    <r>
      <rPr>
        <b/>
        <sz val="10"/>
        <rFont val="Calibri"/>
        <family val="1"/>
      </rPr>
      <t>S/Fix uPVc Pipes</t>
    </r>
  </si>
  <si>
    <r>
      <rPr>
        <sz val="10"/>
        <rFont val="Calibri"/>
        <family val="1"/>
      </rPr>
      <t>2'' Dia</t>
    </r>
  </si>
  <si>
    <r>
      <rPr>
        <sz val="10"/>
        <rFont val="Calibri"/>
        <family val="1"/>
      </rPr>
      <t>4'' Dia</t>
    </r>
  </si>
  <si>
    <r>
      <rPr>
        <sz val="10"/>
        <rFont val="Calibri"/>
        <family val="1"/>
      </rPr>
      <t>6'' Dia (for Main Line)</t>
    </r>
  </si>
  <si>
    <r>
      <rPr>
        <b/>
        <sz val="10"/>
        <rFont val="Calibri"/>
        <family val="1"/>
      </rPr>
      <t>E</t>
    </r>
  </si>
  <si>
    <r>
      <rPr>
        <b/>
        <sz val="10"/>
        <rFont val="Calibri"/>
        <family val="1"/>
      </rPr>
      <t>Plumbing Fixtures and Fittings</t>
    </r>
  </si>
  <si>
    <r>
      <rPr>
        <sz val="10"/>
        <rFont val="Calibri"/>
        <family val="1"/>
      </rPr>
      <t>Asian WC</t>
    </r>
  </si>
  <si>
    <r>
      <rPr>
        <sz val="10"/>
        <rFont val="Calibri"/>
        <family val="1"/>
      </rPr>
      <t>Wash Basin</t>
    </r>
  </si>
  <si>
    <r>
      <rPr>
        <sz val="10"/>
        <rFont val="Calibri"/>
        <family val="1"/>
      </rPr>
      <t>Bath Mixer</t>
    </r>
  </si>
  <si>
    <r>
      <rPr>
        <sz val="10"/>
        <rFont val="Calibri"/>
        <family val="1"/>
      </rPr>
      <t>Bib cock 12 mm Dia.</t>
    </r>
  </si>
  <si>
    <r>
      <rPr>
        <sz val="10"/>
        <rFont val="Calibri"/>
        <family val="1"/>
      </rPr>
      <t>uPVC floor Gully top</t>
    </r>
  </si>
  <si>
    <r>
      <rPr>
        <sz val="10"/>
        <rFont val="Calibri"/>
        <family val="1"/>
      </rPr>
      <t>4''Floor P Trap</t>
    </r>
  </si>
  <si>
    <r>
      <rPr>
        <sz val="10"/>
        <rFont val="Calibri"/>
        <family val="1"/>
      </rPr>
      <t>Manhole  Cover with 24" x 24''</t>
    </r>
  </si>
  <si>
    <r>
      <rPr>
        <sz val="10"/>
        <rFont val="Calibri"/>
        <family val="1"/>
      </rPr>
      <t>Water Supply Pump</t>
    </r>
  </si>
  <si>
    <r>
      <rPr>
        <b/>
        <sz val="10"/>
        <rFont val="Calibri"/>
        <family val="1"/>
      </rPr>
      <t>Total Plumbing Work</t>
    </r>
  </si>
  <si>
    <r>
      <rPr>
        <b/>
        <sz val="10"/>
        <rFont val="Calibri"/>
        <family val="1"/>
      </rPr>
      <t>Cost of 1-Cold Storage Room</t>
    </r>
  </si>
  <si>
    <r>
      <rPr>
        <b/>
        <sz val="10"/>
        <rFont val="Calibri"/>
        <family val="1"/>
      </rPr>
      <t>Cost of 2-Cold Storage Rooms</t>
    </r>
  </si>
  <si>
    <r>
      <rPr>
        <b/>
        <u/>
        <sz val="10"/>
        <rFont val="Calibri"/>
        <family val="2"/>
      </rPr>
      <t>INSULATED PANELS FOR WALL</t>
    </r>
  </si>
  <si>
    <r>
      <rPr>
        <sz val="10"/>
        <rFont val="Calibri"/>
        <family val="2"/>
      </rPr>
      <t>PIR (Polyisocyanurate) panels: High insulation value,
durable, and moisture-resistant</t>
    </r>
  </si>
  <si>
    <r>
      <rPr>
        <sz val="10"/>
        <rFont val="Calibri"/>
        <family val="2"/>
      </rPr>
      <t>Blast Design Type(Vertical Type),
DL air cooler for -5~+5 degree C</t>
    </r>
  </si>
  <si>
    <r>
      <rPr>
        <sz val="10"/>
        <rFont val="Calibri"/>
        <family val="2"/>
      </rPr>
      <t>Structural steel shelving: ideal for coolers and freezers
that use vehicles to access products</t>
    </r>
  </si>
  <si>
    <r>
      <rPr>
        <sz val="10"/>
        <rFont val="Calibri"/>
        <family val="2"/>
      </rPr>
      <t>Roll formed steel shelving: for operations that do hand-
picking in a cooler or freezer</t>
    </r>
  </si>
  <si>
    <r>
      <rPr>
        <sz val="10"/>
        <rFont val="Calibri"/>
        <family val="2"/>
      </rPr>
      <t>Ranges from -40 to +20 C, making them suitable for
various cold storage needs.</t>
    </r>
  </si>
  <si>
    <r>
      <rPr>
        <sz val="10"/>
        <rFont val="Calibri"/>
        <family val="2"/>
      </rPr>
      <t>Insulated   Swing   Doors   suitable   for  cold   rooms   and
freezers,  these  doors  have  a  thermal  break  and  are made with insulated panels.</t>
    </r>
  </si>
  <si>
    <r>
      <rPr>
        <sz val="10"/>
        <rFont val="Calibri"/>
        <family val="2"/>
      </rPr>
      <t>Cold   Storage   Insulation   PVC   Soft   Automatic   Steel
Frame: These doors come in different materials and are available in various sizes. They also come with a 1-year warranty  for  electric  parts  and  5  years  for  mechanical parts.</t>
    </r>
  </si>
  <si>
    <r>
      <rPr>
        <sz val="10"/>
        <rFont val="Calibri"/>
        <family val="2"/>
      </rPr>
      <t>The   temperature   control   system   is   based   on   the
STC89S52  microcontroller.The  system  uses  a  DS18B20 temperature  sensor  to  detect  the  temperature  in  the cold  storage.The  system  is  designed  to  automatically control the temperature by turning  the actuator  on or off.</t>
    </r>
  </si>
  <si>
    <r>
      <rPr>
        <b/>
        <u/>
        <sz val="10"/>
        <rFont val="Calibri"/>
        <family val="2"/>
      </rPr>
      <t>LIGHTENING ITEMS:</t>
    </r>
  </si>
  <si>
    <r>
      <rPr>
        <sz val="10"/>
        <rFont val="Calibri"/>
        <family val="2"/>
      </rPr>
      <t>Condair's is a good choice of in-room humidification
systems that meet the exacting requirements of cold stores</t>
    </r>
  </si>
  <si>
    <r>
      <rPr>
        <sz val="10"/>
        <rFont val="Calibri"/>
        <family val="2"/>
      </rPr>
      <t>ResinDek: a moisture-resistant flooring panel that can
support pallet jack loads, is easy to install and walk on, and is less expensive than concrete</t>
    </r>
  </si>
  <si>
    <r>
      <rPr>
        <sz val="10"/>
        <rFont val="Calibri"/>
        <family val="2"/>
      </rPr>
      <t>Koldkraft: Koldkraft is the pioneer and market leader in
the manufacture of cold storage in Pakistan.</t>
    </r>
  </si>
  <si>
    <t>Cold storage</t>
  </si>
  <si>
    <t>Truck terminal</t>
  </si>
  <si>
    <t>Bus terminal</t>
  </si>
  <si>
    <t>Bus shops</t>
  </si>
  <si>
    <t>Rental per sft per month</t>
  </si>
  <si>
    <t>Taxi terminal</t>
  </si>
  <si>
    <t>Direct Costs - Staff</t>
  </si>
  <si>
    <t>Escalation factors</t>
  </si>
  <si>
    <t>Total Staff Cost</t>
  </si>
  <si>
    <t>Working Sheet</t>
  </si>
  <si>
    <t>Escalation factor (please provide)</t>
  </si>
  <si>
    <t xml:space="preserve">Escalation factor </t>
  </si>
  <si>
    <t xml:space="preserve">Total Annual Insurance Cost </t>
  </si>
  <si>
    <t>Total Annual O&amp;M Charges</t>
  </si>
  <si>
    <t xml:space="preserve">Total Annual Security Cost </t>
  </si>
  <si>
    <t>Total Annual Forklifting and Handling Revenue</t>
  </si>
  <si>
    <t>Revenue - Forklifting and Handling (right to operate)</t>
  </si>
  <si>
    <t>O&amp;M charges include cleaning and maintenance services. For O&amp;M charges, escalation factor has been fixed at 15% after every three years.</t>
  </si>
  <si>
    <t>For O&amp;M charges, please provide detailed working, keeping in mind anticipated occupancy for each sub-componenet and year as well as nature of services to be provided to different sub-componenets.</t>
  </si>
  <si>
    <t>Forklifting and Handling (right to operate) include revenue earned by giving third party right to provide the services of handling and forklifting (for cargo shed) on the Facility. The escalation factor has been fixed at 15% after every three years.</t>
  </si>
  <si>
    <t xml:space="preserve">For Forklifting and Handling (right to operate), please provide detailed working, keeping in mind anticipated occupancy for each sub-componenet and year as well as nature of services. </t>
  </si>
  <si>
    <t>Total annual revenue from O&amp;M and Forklifting and Handling, for Year 1 should be apportioned to 9 months.</t>
  </si>
  <si>
    <t>Insurance coverage must encompass general liability for the facility, its assets, and all associated capital expenditures. Additionally, comprehensive insurance for staff, employees, equipment, and stored inventory is required. An annual escalation factor for insurance premiums should be provided.</t>
  </si>
  <si>
    <t>A minimum security force of thirty guards and three supervisors, to be procured from a reputable security agency, is required. Additional security cost may be considered and added based on operational needs. An escalation factor for security costs should be included in the financial model.</t>
  </si>
  <si>
    <t>Revenue - Any other</t>
  </si>
  <si>
    <t/>
  </si>
  <si>
    <t>Total Annual Revenue</t>
  </si>
  <si>
    <t>Lease Revenue</t>
  </si>
  <si>
    <t>Any Other Direct Costs</t>
  </si>
  <si>
    <t>Any Other Operational Costs</t>
  </si>
  <si>
    <t>Total Annual Cost</t>
  </si>
  <si>
    <t>Initial WC Requirements (cash in PKR) (please provide)</t>
  </si>
  <si>
    <t>Please provide escalations and workings for Other Operational Costs.</t>
  </si>
  <si>
    <t>Total Annual Other Costs</t>
  </si>
  <si>
    <t>Other Assumptions</t>
  </si>
  <si>
    <t>Trade Receivable Days (days)</t>
  </si>
  <si>
    <t>Trade Payable Days (days)</t>
  </si>
  <si>
    <t>Inventory as percentage of total direct costs</t>
  </si>
  <si>
    <t>Please fill highlighted cells</t>
  </si>
  <si>
    <t>LAND USE AND DEVELOPMENT (FOR INFORMATION PURPOSE)</t>
  </si>
  <si>
    <t>Please mention depreciation rates for each category of fixed assets as well as apportionment percentage.</t>
  </si>
  <si>
    <t xml:space="preserve">Minimum rentals </t>
  </si>
  <si>
    <t>`</t>
  </si>
  <si>
    <t xml:space="preserve">Dividend to GoB @ _____ Equity Stake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</si>
</sst>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0.00_);[Red]\(&quot;$&quot;#,##0.00\)"/>
    <numFmt numFmtId="43" formatCode="_(* #,##0.00_);_(* \(#,##0.00\);_(* &quot;-&quot;??_);_(@_)"/>
    <numFmt numFmtId="164" formatCode="_-* #,##0.00_-;\-* #,##0.00_-;_-* &quot;-&quot;??_-;_-@_-"/>
    <numFmt numFmtId="165" formatCode="_(* #,##0_);_(* \(#,##0\);_(* &quot;-&quot;??_);_(@_)"/>
    <numFmt numFmtId="166" formatCode="_(* #,##0.0_);_(* \(#,##0.0\);_(* &quot;-&quot;??_);_(@_)"/>
    <numFmt numFmtId="167" formatCode="_(* #,##0.000000_);_(* \(#,##0.000000\);_(* &quot;-&quot;??_);_(@_)"/>
    <numFmt numFmtId="168" formatCode="0.0%"/>
  </numFmts>
  <fonts count="89">
    <font>
      <sz val="11"/>
      <color theme="1"/>
      <name val="Calibri"/>
      <family val="2"/>
      <scheme val="minor"/>
    </font>
    <font>
      <sz val="11"/>
      <color theme="1"/>
      <name val="Calibri"/>
      <family val="2"/>
      <scheme val="minor"/>
    </font>
    <font>
      <sz val="8"/>
      <name val="Calibri"/>
      <family val="2"/>
      <scheme val="minor"/>
    </font>
    <font>
      <b/>
      <sz val="10"/>
      <color theme="1"/>
      <name val="Arial"/>
      <family val="2"/>
    </font>
    <font>
      <sz val="10"/>
      <color theme="1"/>
      <name val="Arial"/>
      <family val="2"/>
    </font>
    <font>
      <b/>
      <sz val="10"/>
      <color theme="0"/>
      <name val="Arial"/>
      <family val="2"/>
    </font>
    <font>
      <sz val="10"/>
      <name val="Arial"/>
      <family val="2"/>
    </font>
    <font>
      <b/>
      <sz val="14"/>
      <color theme="0"/>
      <name val="Arial"/>
      <family val="2"/>
    </font>
    <font>
      <b/>
      <i/>
      <sz val="10"/>
      <color theme="1"/>
      <name val="Arial"/>
      <family val="2"/>
    </font>
    <font>
      <sz val="11"/>
      <color rgb="FFFF0000"/>
      <name val="Calibri"/>
      <family val="2"/>
      <scheme val="minor"/>
    </font>
    <font>
      <b/>
      <sz val="12"/>
      <name val="Calibri"/>
      <family val="2"/>
    </font>
    <font>
      <b/>
      <sz val="12"/>
      <name val="Calibri"/>
      <family val="1"/>
    </font>
    <font>
      <b/>
      <sz val="14"/>
      <name val="Calibri"/>
      <family val="2"/>
    </font>
    <font>
      <b/>
      <sz val="14"/>
      <name val="Calibri"/>
      <family val="1"/>
    </font>
    <font>
      <b/>
      <sz val="14"/>
      <color rgb="FF000000"/>
      <name val="Calibri"/>
      <family val="2"/>
    </font>
    <font>
      <b/>
      <sz val="10.5"/>
      <name val="Calibri"/>
      <family val="2"/>
    </font>
    <font>
      <b/>
      <sz val="10.5"/>
      <name val="Calibri"/>
      <family val="1"/>
    </font>
    <font>
      <b/>
      <sz val="10.5"/>
      <color rgb="FF000000"/>
      <name val="Calibri"/>
      <family val="2"/>
    </font>
    <font>
      <b/>
      <sz val="11.5"/>
      <name val="Calibri"/>
      <family val="2"/>
    </font>
    <font>
      <b/>
      <u/>
      <sz val="11.5"/>
      <name val="Calibri"/>
      <family val="1"/>
    </font>
    <font>
      <sz val="11.5"/>
      <name val="Calibri"/>
      <family val="2"/>
    </font>
    <font>
      <sz val="11.5"/>
      <name val="Calibri"/>
      <family val="1"/>
    </font>
    <font>
      <sz val="10.5"/>
      <color rgb="FF000000"/>
      <name val="Calibri"/>
      <family val="2"/>
    </font>
    <font>
      <b/>
      <sz val="11.5"/>
      <name val="Calibri"/>
      <family val="1"/>
    </font>
    <font>
      <b/>
      <sz val="11.5"/>
      <color rgb="FF000000"/>
      <name val="Calibri"/>
      <family val="2"/>
    </font>
    <font>
      <b/>
      <sz val="10"/>
      <color rgb="FF000000"/>
      <name val="Calibri"/>
      <family val="2"/>
    </font>
    <font>
      <b/>
      <sz val="10"/>
      <name val="Calibri"/>
      <family val="1"/>
    </font>
    <font>
      <sz val="10"/>
      <name val="Calibri"/>
      <family val="2"/>
    </font>
    <font>
      <sz val="10"/>
      <name val="Calibri"/>
      <family val="1"/>
    </font>
    <font>
      <sz val="10"/>
      <color rgb="FF000000"/>
      <name val="Calibri"/>
      <family val="2"/>
    </font>
    <font>
      <b/>
      <sz val="10"/>
      <name val="Calibri"/>
      <family val="2"/>
    </font>
    <font>
      <sz val="11"/>
      <name val="Calibri"/>
      <family val="2"/>
    </font>
    <font>
      <sz val="11"/>
      <name val="Calibri"/>
      <family val="1"/>
    </font>
    <font>
      <sz val="11"/>
      <color rgb="FF000000"/>
      <name val="Calibri"/>
      <family val="2"/>
    </font>
    <font>
      <b/>
      <sz val="12"/>
      <color rgb="FF000000"/>
      <name val="Calibri"/>
      <family val="2"/>
    </font>
    <font>
      <sz val="11"/>
      <color theme="1"/>
      <name val="Calibri "/>
    </font>
    <font>
      <b/>
      <sz val="12"/>
      <name val="Calibri "/>
    </font>
    <font>
      <sz val="11"/>
      <name val="Calibri "/>
    </font>
    <font>
      <b/>
      <sz val="12"/>
      <color rgb="FF000000"/>
      <name val="Calibri "/>
    </font>
    <font>
      <b/>
      <sz val="11"/>
      <color theme="0"/>
      <name val="Calibri "/>
    </font>
    <font>
      <b/>
      <sz val="11"/>
      <name val="Calibri "/>
    </font>
    <font>
      <sz val="11.5"/>
      <color rgb="FF000000"/>
      <name val="Calibri"/>
      <family val="2"/>
    </font>
    <font>
      <b/>
      <sz val="11"/>
      <name val="Calibri"/>
      <family val="2"/>
    </font>
    <font>
      <b/>
      <sz val="11"/>
      <color rgb="FF000000"/>
      <name val="Calibri"/>
      <family val="2"/>
    </font>
    <font>
      <b/>
      <u/>
      <sz val="11"/>
      <name val="Calibri"/>
      <family val="2"/>
    </font>
    <font>
      <b/>
      <sz val="11"/>
      <color theme="1"/>
      <name val="Calibri "/>
    </font>
    <font>
      <b/>
      <sz val="12"/>
      <color theme="1"/>
      <name val="Calibri "/>
    </font>
    <font>
      <sz val="16"/>
      <color theme="0"/>
      <name val="Calibri "/>
    </font>
    <font>
      <b/>
      <sz val="16"/>
      <color theme="0"/>
      <name val="Calibri "/>
    </font>
    <font>
      <b/>
      <sz val="11"/>
      <name val="Calibri"/>
      <family val="1"/>
    </font>
    <font>
      <sz val="11"/>
      <color theme="1"/>
      <name val="Arial"/>
      <family val="2"/>
    </font>
    <font>
      <b/>
      <u/>
      <sz val="11"/>
      <name val="Calibri"/>
      <family val="1"/>
    </font>
    <font>
      <b/>
      <sz val="9.5"/>
      <color rgb="FF000000"/>
      <name val="Calibri"/>
      <family val="2"/>
    </font>
    <font>
      <b/>
      <sz val="9.5"/>
      <name val="Calibri"/>
      <family val="1"/>
    </font>
    <font>
      <sz val="9.5"/>
      <name val="Calibri"/>
      <family val="2"/>
    </font>
    <font>
      <sz val="9.5"/>
      <name val="Calibri"/>
      <family val="1"/>
    </font>
    <font>
      <sz val="9.5"/>
      <color rgb="FF000000"/>
      <name val="Calibri"/>
      <family val="2"/>
    </font>
    <font>
      <b/>
      <sz val="9.5"/>
      <name val="Calibri"/>
      <family val="2"/>
    </font>
    <font>
      <b/>
      <sz val="11"/>
      <color indexed="8"/>
      <name val="Calibri"/>
      <family val="2"/>
    </font>
    <font>
      <sz val="9.5"/>
      <color rgb="FFFF0000"/>
      <name val="Calibri"/>
      <family val="2"/>
    </font>
    <font>
      <sz val="11"/>
      <name val="Calibri"/>
      <family val="2"/>
      <scheme val="minor"/>
    </font>
    <font>
      <b/>
      <sz val="11"/>
      <color rgb="FF002060"/>
      <name val="Arial"/>
      <family val="2"/>
    </font>
    <font>
      <i/>
      <sz val="11"/>
      <color theme="1"/>
      <name val="Times New Roman"/>
      <family val="1"/>
    </font>
    <font>
      <sz val="11"/>
      <color theme="1"/>
      <name val="Times New Roman"/>
      <family val="1"/>
    </font>
    <font>
      <b/>
      <sz val="11"/>
      <color rgb="FFC00000"/>
      <name val="Calibri "/>
    </font>
    <font>
      <i/>
      <sz val="11"/>
      <color theme="1"/>
      <name val="Calibri "/>
    </font>
    <font>
      <sz val="12"/>
      <color theme="1"/>
      <name val="Times New Roman"/>
      <family val="1"/>
    </font>
    <font>
      <b/>
      <i/>
      <sz val="11"/>
      <color theme="0"/>
      <name val="Calibri "/>
    </font>
    <font>
      <sz val="10"/>
      <color rgb="FFFF0000"/>
      <name val="Arial"/>
      <family val="2"/>
    </font>
    <font>
      <i/>
      <sz val="11"/>
      <name val="Calibri "/>
    </font>
    <font>
      <sz val="16"/>
      <color theme="1"/>
      <name val="Calibri "/>
    </font>
    <font>
      <sz val="11"/>
      <color rgb="FF000000"/>
      <name val="Calibri "/>
    </font>
    <font>
      <b/>
      <sz val="11"/>
      <color rgb="FF000000"/>
      <name val="Calibri "/>
    </font>
    <font>
      <b/>
      <i/>
      <sz val="11"/>
      <color theme="1"/>
      <name val="Calibri "/>
    </font>
    <font>
      <i/>
      <sz val="11"/>
      <color theme="1"/>
      <name val="Calibri"/>
      <family val="2"/>
      <scheme val="minor"/>
    </font>
    <font>
      <i/>
      <sz val="11.5"/>
      <name val="Calibri"/>
      <family val="2"/>
    </font>
    <font>
      <b/>
      <i/>
      <sz val="10"/>
      <color theme="1"/>
      <name val="Calibri "/>
    </font>
    <font>
      <sz val="10"/>
      <color theme="1"/>
      <name val="Calibri "/>
    </font>
    <font>
      <i/>
      <sz val="10"/>
      <color theme="1"/>
      <name val="Calibri "/>
    </font>
    <font>
      <sz val="10"/>
      <color theme="1"/>
      <name val="Calibri"/>
      <family val="2"/>
      <scheme val="minor"/>
    </font>
    <font>
      <b/>
      <u/>
      <sz val="10"/>
      <name val="Calibri"/>
      <family val="1"/>
    </font>
    <font>
      <b/>
      <u/>
      <sz val="10"/>
      <name val="Calibri"/>
      <family val="2"/>
    </font>
    <font>
      <b/>
      <sz val="10"/>
      <color indexed="8"/>
      <name val="Calibri"/>
      <family val="2"/>
    </font>
    <font>
      <sz val="10"/>
      <color rgb="FFFF0000"/>
      <name val="Calibri"/>
      <family val="2"/>
    </font>
    <font>
      <sz val="10"/>
      <color rgb="FFFF0000"/>
      <name val="Calibri"/>
      <family val="2"/>
      <scheme val="minor"/>
    </font>
    <font>
      <b/>
      <i/>
      <sz val="10"/>
      <color theme="0"/>
      <name val="Arial"/>
      <family val="2"/>
    </font>
    <font>
      <i/>
      <sz val="10"/>
      <color theme="1"/>
      <name val="Arial"/>
      <family val="2"/>
    </font>
    <font>
      <i/>
      <sz val="10"/>
      <name val="Arial"/>
      <family val="2"/>
    </font>
    <font>
      <b/>
      <i/>
      <sz val="10"/>
      <name val="Arial"/>
      <family val="2"/>
    </font>
  </fonts>
  <fills count="12">
    <fill>
      <patternFill patternType="none"/>
    </fill>
    <fill>
      <patternFill patternType="gray125"/>
    </fill>
    <fill>
      <patternFill patternType="solid">
        <fgColor theme="9" tint="-0.499984740745262"/>
        <bgColor indexed="64"/>
      </patternFill>
    </fill>
    <fill>
      <patternFill patternType="solid">
        <fgColor rgb="FFFFFF00"/>
        <bgColor indexed="64"/>
      </patternFill>
    </fill>
    <fill>
      <patternFill patternType="solid">
        <fgColor rgb="FF008000"/>
        <bgColor indexed="64"/>
      </patternFill>
    </fill>
    <fill>
      <patternFill patternType="solid">
        <fgColor rgb="FF002060"/>
        <bgColor indexed="64"/>
      </patternFill>
    </fill>
    <fill>
      <patternFill patternType="solid">
        <fgColor theme="3" tint="-0.499984740745262"/>
        <bgColor indexed="64"/>
      </patternFill>
    </fill>
    <fill>
      <patternFill patternType="solid">
        <fgColor theme="0"/>
        <bgColor indexed="64"/>
      </patternFill>
    </fill>
    <fill>
      <patternFill patternType="solid">
        <fgColor rgb="FFD9D9D9"/>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9" tint="-0.249977111117893"/>
        <bgColor indexed="64"/>
      </patternFill>
    </fill>
  </fills>
  <borders count="29">
    <border>
      <left/>
      <right/>
      <top/>
      <bottom/>
      <diagonal/>
    </border>
    <border>
      <left/>
      <right/>
      <top style="thin">
        <color indexed="64"/>
      </top>
      <bottom/>
      <diagonal/>
    </border>
    <border>
      <left/>
      <right/>
      <top style="thin">
        <color indexed="64"/>
      </top>
      <bottom style="double">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right style="thin">
        <color indexed="64"/>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423">
    <xf numFmtId="0" fontId="0" fillId="0" borderId="0" xfId="0"/>
    <xf numFmtId="0" fontId="3" fillId="0" borderId="0" xfId="0" applyFont="1"/>
    <xf numFmtId="0" fontId="4" fillId="0" borderId="0" xfId="0" applyFont="1"/>
    <xf numFmtId="0" fontId="4" fillId="0" borderId="0" xfId="0" applyFont="1" applyAlignment="1">
      <alignment horizontal="left" indent="1"/>
    </xf>
    <xf numFmtId="0" fontId="3" fillId="0" borderId="0" xfId="0" applyFont="1" applyAlignment="1">
      <alignment horizontal="left" indent="1"/>
    </xf>
    <xf numFmtId="3" fontId="4" fillId="0" borderId="0" xfId="0" applyNumberFormat="1" applyFont="1"/>
    <xf numFmtId="9" fontId="4" fillId="0" borderId="0" xfId="0" applyNumberFormat="1" applyFont="1"/>
    <xf numFmtId="165" fontId="4" fillId="0" borderId="0" xfId="1" applyNumberFormat="1" applyFont="1"/>
    <xf numFmtId="0" fontId="4" fillId="0" borderId="0" xfId="0" applyFont="1" applyAlignment="1">
      <alignment horizontal="left"/>
    </xf>
    <xf numFmtId="165" fontId="4" fillId="0" borderId="0" xfId="0" applyNumberFormat="1" applyFont="1"/>
    <xf numFmtId="0" fontId="4" fillId="3" borderId="0" xfId="0" applyFont="1" applyFill="1"/>
    <xf numFmtId="0" fontId="5" fillId="2" borderId="0" xfId="0" applyFont="1" applyFill="1"/>
    <xf numFmtId="0" fontId="5" fillId="0" borderId="0" xfId="0" applyFont="1"/>
    <xf numFmtId="165" fontId="4" fillId="0" borderId="1" xfId="1" applyNumberFormat="1" applyFont="1" applyBorder="1"/>
    <xf numFmtId="0" fontId="3" fillId="0" borderId="0" xfId="0" applyFont="1" applyAlignment="1">
      <alignment horizontal="left"/>
    </xf>
    <xf numFmtId="9" fontId="4" fillId="0" borderId="0" xfId="2" applyFont="1"/>
    <xf numFmtId="165" fontId="4" fillId="0" borderId="1" xfId="0" applyNumberFormat="1" applyFont="1" applyBorder="1"/>
    <xf numFmtId="43" fontId="4" fillId="0" borderId="0" xfId="0" applyNumberFormat="1" applyFont="1"/>
    <xf numFmtId="43" fontId="4" fillId="0" borderId="0" xfId="1" applyFont="1"/>
    <xf numFmtId="0" fontId="5" fillId="4" borderId="0" xfId="0" applyFont="1" applyFill="1"/>
    <xf numFmtId="166" fontId="4" fillId="0" borderId="0" xfId="1" applyNumberFormat="1" applyFont="1"/>
    <xf numFmtId="0" fontId="4" fillId="0" borderId="0" xfId="0" applyFont="1" applyAlignment="1">
      <alignment horizontal="right"/>
    </xf>
    <xf numFmtId="43" fontId="4" fillId="0" borderId="0" xfId="1" applyFont="1" applyAlignment="1">
      <alignment horizontal="right"/>
    </xf>
    <xf numFmtId="165" fontId="4" fillId="0" borderId="0" xfId="1" applyNumberFormat="1" applyFont="1" applyAlignment="1">
      <alignment horizontal="right"/>
    </xf>
    <xf numFmtId="0" fontId="4" fillId="5" borderId="0" xfId="0" applyFont="1" applyFill="1"/>
    <xf numFmtId="0" fontId="5" fillId="5" borderId="0" xfId="0" applyFont="1" applyFill="1"/>
    <xf numFmtId="165" fontId="4" fillId="5" borderId="0" xfId="1" applyNumberFormat="1" applyFont="1" applyFill="1"/>
    <xf numFmtId="166" fontId="4" fillId="0" borderId="0" xfId="0" applyNumberFormat="1" applyFont="1"/>
    <xf numFmtId="0" fontId="4" fillId="6" borderId="0" xfId="0" applyFont="1" applyFill="1"/>
    <xf numFmtId="0" fontId="7" fillId="6" borderId="0" xfId="0" applyFont="1" applyFill="1"/>
    <xf numFmtId="0" fontId="7" fillId="0" borderId="0" xfId="0" applyFont="1"/>
    <xf numFmtId="165" fontId="3" fillId="0" borderId="0" xfId="1" applyNumberFormat="1" applyFont="1"/>
    <xf numFmtId="165" fontId="4" fillId="0" borderId="0" xfId="1" applyNumberFormat="1" applyFont="1" applyFill="1"/>
    <xf numFmtId="9" fontId="3" fillId="0" borderId="0" xfId="0" applyNumberFormat="1" applyFont="1"/>
    <xf numFmtId="9" fontId="4" fillId="7" borderId="0" xfId="2" applyFont="1" applyFill="1"/>
    <xf numFmtId="165" fontId="4" fillId="0" borderId="2" xfId="1" applyNumberFormat="1" applyFont="1" applyFill="1" applyBorder="1"/>
    <xf numFmtId="0" fontId="8" fillId="0" borderId="0" xfId="0" applyFont="1"/>
    <xf numFmtId="165" fontId="3" fillId="0" borderId="0" xfId="0" applyNumberFormat="1" applyFont="1"/>
    <xf numFmtId="9" fontId="3" fillId="0" borderId="0" xfId="2" applyFont="1"/>
    <xf numFmtId="168" fontId="4" fillId="0" borderId="0" xfId="2" applyNumberFormat="1" applyFont="1"/>
    <xf numFmtId="43" fontId="6" fillId="0" borderId="0" xfId="0" applyNumberFormat="1" applyFont="1"/>
    <xf numFmtId="0" fontId="6" fillId="0" borderId="0" xfId="0" applyFont="1" applyAlignment="1">
      <alignment horizontal="left" indent="1"/>
    </xf>
    <xf numFmtId="0" fontId="6" fillId="0" borderId="0" xfId="0" applyFont="1"/>
    <xf numFmtId="43" fontId="4" fillId="0" borderId="0" xfId="1" applyFont="1" applyFill="1"/>
    <xf numFmtId="165" fontId="6" fillId="0" borderId="0" xfId="1" applyNumberFormat="1" applyFont="1" applyFill="1"/>
    <xf numFmtId="43" fontId="6" fillId="0" borderId="0" xfId="1" applyFont="1" applyFill="1"/>
    <xf numFmtId="8" fontId="8" fillId="0" borderId="0" xfId="0" applyNumberFormat="1" applyFont="1"/>
    <xf numFmtId="10" fontId="4" fillId="0" borderId="0" xfId="2" applyNumberFormat="1" applyFont="1"/>
    <xf numFmtId="165" fontId="4" fillId="0" borderId="0" xfId="1" applyNumberFormat="1" applyFont="1" applyBorder="1"/>
    <xf numFmtId="168" fontId="4" fillId="0" borderId="0" xfId="0" applyNumberFormat="1" applyFont="1"/>
    <xf numFmtId="10" fontId="3" fillId="0" borderId="0" xfId="2" applyNumberFormat="1" applyFont="1"/>
    <xf numFmtId="0" fontId="0" fillId="0" borderId="3" xfId="0" applyBorder="1" applyAlignment="1">
      <alignment horizontal="left" wrapText="1"/>
    </xf>
    <xf numFmtId="0" fontId="12" fillId="0" borderId="3" xfId="0" applyFont="1" applyBorder="1" applyAlignment="1">
      <alignment horizontal="right" vertical="top" wrapText="1"/>
    </xf>
    <xf numFmtId="0" fontId="15" fillId="0" borderId="3" xfId="0" applyFont="1" applyBorder="1" applyAlignment="1">
      <alignment horizontal="left" vertical="top" wrapText="1" indent="1"/>
    </xf>
    <xf numFmtId="1" fontId="17" fillId="0" borderId="3" xfId="0" applyNumberFormat="1" applyFont="1" applyBorder="1" applyAlignment="1">
      <alignment horizontal="left" vertical="top" indent="2" shrinkToFit="1"/>
    </xf>
    <xf numFmtId="0" fontId="18" fillId="0" borderId="3" xfId="0" applyFont="1" applyBorder="1" applyAlignment="1">
      <alignment horizontal="left" vertical="top" wrapText="1"/>
    </xf>
    <xf numFmtId="0" fontId="20" fillId="0" borderId="3" xfId="0" applyFont="1" applyBorder="1" applyAlignment="1">
      <alignment horizontal="left" vertical="top" wrapText="1"/>
    </xf>
    <xf numFmtId="0" fontId="20" fillId="0" borderId="3" xfId="0" applyFont="1" applyBorder="1" applyAlignment="1">
      <alignment horizontal="center" vertical="top" wrapText="1"/>
    </xf>
    <xf numFmtId="3" fontId="22" fillId="0" borderId="3" xfId="0" applyNumberFormat="1" applyFont="1" applyBorder="1" applyAlignment="1">
      <alignment horizontal="right" vertical="top" shrinkToFit="1"/>
    </xf>
    <xf numFmtId="2" fontId="22" fillId="0" borderId="3" xfId="0" applyNumberFormat="1" applyFont="1" applyBorder="1" applyAlignment="1">
      <alignment horizontal="right" vertical="top" shrinkToFit="1"/>
    </xf>
    <xf numFmtId="4" fontId="22" fillId="0" borderId="3" xfId="0" applyNumberFormat="1" applyFont="1" applyBorder="1" applyAlignment="1">
      <alignment horizontal="right" vertical="top" shrinkToFit="1"/>
    </xf>
    <xf numFmtId="3" fontId="24" fillId="0" borderId="3" xfId="0" applyNumberFormat="1" applyFont="1" applyBorder="1" applyAlignment="1">
      <alignment horizontal="right" vertical="top" shrinkToFit="1"/>
    </xf>
    <xf numFmtId="0" fontId="0" fillId="0" borderId="3" xfId="0" applyBorder="1" applyAlignment="1">
      <alignment horizontal="left" vertical="top" wrapText="1"/>
    </xf>
    <xf numFmtId="0" fontId="15" fillId="0" borderId="3" xfId="0" applyFont="1" applyBorder="1" applyAlignment="1">
      <alignment horizontal="center" vertical="top" wrapText="1"/>
    </xf>
    <xf numFmtId="0" fontId="27" fillId="0" borderId="3" xfId="0" applyFont="1" applyBorder="1" applyAlignment="1">
      <alignment horizontal="center" wrapText="1"/>
    </xf>
    <xf numFmtId="1" fontId="25" fillId="0" borderId="3" xfId="0" applyNumberFormat="1" applyFont="1" applyBorder="1" applyAlignment="1">
      <alignment horizontal="center" vertical="top" shrinkToFit="1"/>
    </xf>
    <xf numFmtId="0" fontId="27" fillId="0" borderId="3" xfId="0" applyFont="1" applyBorder="1" applyAlignment="1">
      <alignment horizontal="center" vertical="center" wrapText="1"/>
    </xf>
    <xf numFmtId="2" fontId="29" fillId="0" borderId="3" xfId="0" applyNumberFormat="1" applyFont="1" applyBorder="1" applyAlignment="1">
      <alignment horizontal="right" vertical="center" shrinkToFit="1"/>
    </xf>
    <xf numFmtId="0" fontId="0" fillId="0" borderId="3" xfId="0" applyBorder="1" applyAlignment="1">
      <alignment horizontal="left" vertical="center" wrapText="1"/>
    </xf>
    <xf numFmtId="0" fontId="27" fillId="0" borderId="3" xfId="0" applyFont="1" applyBorder="1" applyAlignment="1">
      <alignment horizontal="center" vertical="top" wrapText="1"/>
    </xf>
    <xf numFmtId="0" fontId="27" fillId="0" borderId="3" xfId="0" applyFont="1" applyBorder="1" applyAlignment="1">
      <alignment horizontal="left" vertical="top" wrapText="1"/>
    </xf>
    <xf numFmtId="2" fontId="29" fillId="0" borderId="3" xfId="0" applyNumberFormat="1" applyFont="1" applyBorder="1" applyAlignment="1">
      <alignment horizontal="right" vertical="top" shrinkToFit="1"/>
    </xf>
    <xf numFmtId="3" fontId="29" fillId="0" borderId="3" xfId="0" applyNumberFormat="1" applyFont="1" applyBorder="1" applyAlignment="1">
      <alignment horizontal="right" vertical="top" shrinkToFit="1"/>
    </xf>
    <xf numFmtId="0" fontId="30" fillId="0" borderId="3" xfId="0" applyFont="1" applyBorder="1" applyAlignment="1">
      <alignment horizontal="left" vertical="top" wrapText="1"/>
    </xf>
    <xf numFmtId="1" fontId="25" fillId="0" borderId="3" xfId="0" applyNumberFormat="1" applyFont="1" applyBorder="1" applyAlignment="1">
      <alignment horizontal="right" vertical="top" indent="1" shrinkToFit="1"/>
    </xf>
    <xf numFmtId="0" fontId="27" fillId="0" borderId="3" xfId="0" applyFont="1" applyBorder="1" applyAlignment="1">
      <alignment horizontal="right" vertical="top" wrapText="1" indent="1"/>
    </xf>
    <xf numFmtId="1" fontId="25" fillId="0" borderId="3" xfId="0" applyNumberFormat="1" applyFont="1" applyBorder="1" applyAlignment="1">
      <alignment horizontal="right" vertical="top" shrinkToFit="1"/>
    </xf>
    <xf numFmtId="1" fontId="25" fillId="0" borderId="3" xfId="0" applyNumberFormat="1" applyFont="1" applyBorder="1" applyAlignment="1">
      <alignment horizontal="right" vertical="center" shrinkToFit="1"/>
    </xf>
    <xf numFmtId="3" fontId="17" fillId="0" borderId="3" xfId="0" applyNumberFormat="1" applyFont="1" applyBorder="1" applyAlignment="1">
      <alignment horizontal="right" vertical="top" shrinkToFit="1"/>
    </xf>
    <xf numFmtId="0" fontId="10" fillId="0" borderId="3" xfId="0" applyFont="1" applyBorder="1" applyAlignment="1">
      <alignment horizontal="left" vertical="top" wrapText="1"/>
    </xf>
    <xf numFmtId="0" fontId="10" fillId="0" borderId="3" xfId="0" applyFont="1" applyBorder="1" applyAlignment="1">
      <alignment horizontal="center" vertical="top" wrapText="1"/>
    </xf>
    <xf numFmtId="0" fontId="10" fillId="8" borderId="3" xfId="0" applyFont="1" applyFill="1" applyBorder="1" applyAlignment="1">
      <alignment horizontal="left" vertical="top" wrapText="1"/>
    </xf>
    <xf numFmtId="0" fontId="31" fillId="0" borderId="3" xfId="0" applyFont="1" applyBorder="1" applyAlignment="1">
      <alignment horizontal="left" vertical="top" wrapText="1"/>
    </xf>
    <xf numFmtId="0" fontId="31" fillId="0" borderId="3" xfId="0" applyFont="1" applyBorder="1" applyAlignment="1">
      <alignment horizontal="center" vertical="top" wrapText="1"/>
    </xf>
    <xf numFmtId="2" fontId="33" fillId="0" borderId="3" xfId="0" applyNumberFormat="1" applyFont="1" applyBorder="1" applyAlignment="1">
      <alignment horizontal="right" vertical="top" shrinkToFit="1"/>
    </xf>
    <xf numFmtId="3" fontId="33" fillId="0" borderId="3" xfId="0" applyNumberFormat="1" applyFont="1" applyBorder="1" applyAlignment="1">
      <alignment horizontal="right" vertical="top" shrinkToFit="1"/>
    </xf>
    <xf numFmtId="4" fontId="33" fillId="0" borderId="3" xfId="0" applyNumberFormat="1" applyFont="1" applyBorder="1" applyAlignment="1">
      <alignment horizontal="right" vertical="top" shrinkToFit="1"/>
    </xf>
    <xf numFmtId="3" fontId="34" fillId="0" borderId="3" xfId="0" applyNumberFormat="1" applyFont="1" applyBorder="1" applyAlignment="1">
      <alignment horizontal="right" vertical="top" shrinkToFit="1"/>
    </xf>
    <xf numFmtId="0" fontId="35" fillId="0" borderId="0" xfId="0" applyFont="1"/>
    <xf numFmtId="0" fontId="39" fillId="4" borderId="0" xfId="0" applyFont="1" applyFill="1"/>
    <xf numFmtId="0" fontId="35" fillId="0" borderId="0" xfId="0" applyFont="1" applyAlignment="1">
      <alignment horizontal="left"/>
    </xf>
    <xf numFmtId="165" fontId="35" fillId="0" borderId="0" xfId="1" applyNumberFormat="1" applyFont="1" applyFill="1"/>
    <xf numFmtId="0" fontId="40" fillId="0" borderId="3" xfId="0" applyFont="1" applyBorder="1" applyAlignment="1">
      <alignment horizontal="center" vertical="center" wrapText="1"/>
    </xf>
    <xf numFmtId="0" fontId="15" fillId="0" borderId="3" xfId="0" applyFont="1" applyBorder="1" applyAlignment="1">
      <alignment horizontal="left" vertical="top" wrapText="1" indent="2"/>
    </xf>
    <xf numFmtId="1" fontId="41" fillId="0" borderId="3" xfId="0" applyNumberFormat="1" applyFont="1" applyBorder="1" applyAlignment="1">
      <alignment horizontal="center" vertical="top" shrinkToFit="1"/>
    </xf>
    <xf numFmtId="1" fontId="22" fillId="0" borderId="3" xfId="0" applyNumberFormat="1" applyFont="1" applyBorder="1" applyAlignment="1">
      <alignment horizontal="right" vertical="top" shrinkToFit="1"/>
    </xf>
    <xf numFmtId="0" fontId="42" fillId="0" borderId="3" xfId="0" applyFont="1" applyBorder="1" applyAlignment="1">
      <alignment horizontal="left" vertical="top" wrapText="1" indent="1"/>
    </xf>
    <xf numFmtId="0" fontId="42" fillId="0" borderId="3" xfId="0" applyFont="1" applyBorder="1" applyAlignment="1">
      <alignment horizontal="center" vertical="top" wrapText="1"/>
    </xf>
    <xf numFmtId="0" fontId="42" fillId="0" borderId="3" xfId="0" applyFont="1" applyBorder="1" applyAlignment="1">
      <alignment horizontal="left" vertical="top" wrapText="1" indent="2"/>
    </xf>
    <xf numFmtId="1" fontId="43" fillId="0" borderId="3" xfId="0" applyNumberFormat="1" applyFont="1" applyBorder="1" applyAlignment="1">
      <alignment horizontal="center" vertical="top" shrinkToFit="1"/>
    </xf>
    <xf numFmtId="0" fontId="42" fillId="0" borderId="3" xfId="0" applyFont="1" applyBorder="1" applyAlignment="1">
      <alignment horizontal="left" vertical="top" wrapText="1"/>
    </xf>
    <xf numFmtId="1" fontId="33" fillId="0" borderId="3" xfId="0" applyNumberFormat="1" applyFont="1" applyBorder="1" applyAlignment="1">
      <alignment horizontal="center" vertical="top" shrinkToFit="1"/>
    </xf>
    <xf numFmtId="1" fontId="33" fillId="0" borderId="3" xfId="0" applyNumberFormat="1" applyFont="1" applyBorder="1" applyAlignment="1">
      <alignment horizontal="right" vertical="top" shrinkToFit="1"/>
    </xf>
    <xf numFmtId="3" fontId="43" fillId="0" borderId="3" xfId="0" applyNumberFormat="1" applyFont="1" applyBorder="1" applyAlignment="1">
      <alignment horizontal="right" vertical="top" shrinkToFit="1"/>
    </xf>
    <xf numFmtId="1" fontId="29" fillId="0" borderId="3" xfId="0" applyNumberFormat="1" applyFont="1" applyBorder="1" applyAlignment="1">
      <alignment horizontal="center" vertical="center" shrinkToFit="1"/>
    </xf>
    <xf numFmtId="1" fontId="29" fillId="0" borderId="3" xfId="0" applyNumberFormat="1" applyFont="1" applyBorder="1" applyAlignment="1">
      <alignment horizontal="center" vertical="top" shrinkToFit="1"/>
    </xf>
    <xf numFmtId="1" fontId="29" fillId="0" borderId="3" xfId="0" applyNumberFormat="1" applyFont="1" applyBorder="1" applyAlignment="1">
      <alignment horizontal="right" vertical="top" shrinkToFit="1"/>
    </xf>
    <xf numFmtId="1" fontId="29" fillId="0" borderId="3" xfId="0" applyNumberFormat="1" applyFont="1" applyBorder="1" applyAlignment="1">
      <alignment horizontal="center" shrinkToFit="1"/>
    </xf>
    <xf numFmtId="1" fontId="38" fillId="0" borderId="4" xfId="0" applyNumberFormat="1" applyFont="1" applyBorder="1" applyAlignment="1">
      <alignment horizontal="center" vertical="top" shrinkToFit="1"/>
    </xf>
    <xf numFmtId="0" fontId="46" fillId="0" borderId="9" xfId="0" applyFont="1" applyBorder="1" applyAlignment="1">
      <alignment horizontal="centerContinuous"/>
    </xf>
    <xf numFmtId="0" fontId="46" fillId="0" borderId="10" xfId="0" applyFont="1" applyBorder="1" applyAlignment="1">
      <alignment horizontal="centerContinuous"/>
    </xf>
    <xf numFmtId="0" fontId="45" fillId="0" borderId="0" xfId="0" applyFont="1"/>
    <xf numFmtId="0" fontId="9" fillId="0" borderId="3" xfId="0" applyFont="1" applyBorder="1" applyAlignment="1">
      <alignment horizontal="left" wrapText="1"/>
    </xf>
    <xf numFmtId="0" fontId="9" fillId="0" borderId="3" xfId="0" applyFont="1" applyBorder="1" applyAlignment="1">
      <alignment horizontal="left" vertical="center" wrapText="1"/>
    </xf>
    <xf numFmtId="0" fontId="9" fillId="0" borderId="3" xfId="0" applyFont="1" applyBorder="1" applyAlignment="1">
      <alignment horizontal="left" vertical="top" wrapText="1"/>
    </xf>
    <xf numFmtId="0" fontId="42" fillId="0" borderId="8" xfId="0" applyFont="1" applyBorder="1" applyAlignment="1">
      <alignment horizontal="center" vertical="top" wrapText="1"/>
    </xf>
    <xf numFmtId="0" fontId="42" fillId="0" borderId="8" xfId="0" applyFont="1" applyBorder="1" applyAlignment="1">
      <alignment horizontal="left" vertical="top" wrapText="1" indent="2"/>
    </xf>
    <xf numFmtId="0" fontId="36" fillId="0" borderId="11" xfId="0" applyFont="1" applyBorder="1" applyAlignment="1">
      <alignment horizontal="centerContinuous" vertical="top" wrapText="1"/>
    </xf>
    <xf numFmtId="0" fontId="35" fillId="0" borderId="10" xfId="0" applyFont="1" applyBorder="1" applyAlignment="1">
      <alignment horizontal="centerContinuous"/>
    </xf>
    <xf numFmtId="0" fontId="47" fillId="5" borderId="0" xfId="0" applyFont="1" applyFill="1"/>
    <xf numFmtId="0" fontId="48" fillId="5" borderId="0" xfId="0" applyFont="1" applyFill="1"/>
    <xf numFmtId="0" fontId="48" fillId="5" borderId="0" xfId="0" applyFont="1" applyFill="1" applyAlignment="1">
      <alignment horizontal="center"/>
    </xf>
    <xf numFmtId="0" fontId="10" fillId="0" borderId="3" xfId="0" applyFont="1" applyBorder="1" applyAlignment="1">
      <alignment horizontal="right" vertical="top" wrapText="1" indent="1"/>
    </xf>
    <xf numFmtId="0" fontId="10" fillId="8" borderId="3" xfId="0" applyFont="1" applyFill="1" applyBorder="1" applyAlignment="1">
      <alignment horizontal="right" vertical="top" wrapText="1" indent="1"/>
    </xf>
    <xf numFmtId="0" fontId="31" fillId="0" borderId="3" xfId="0" applyFont="1" applyBorder="1" applyAlignment="1">
      <alignment horizontal="left" vertical="top" wrapText="1" indent="1"/>
    </xf>
    <xf numFmtId="1" fontId="25" fillId="0" borderId="3" xfId="0" applyNumberFormat="1" applyFont="1" applyBorder="1" applyAlignment="1">
      <alignment horizontal="right" vertical="center" indent="1" shrinkToFit="1"/>
    </xf>
    <xf numFmtId="0" fontId="42" fillId="0" borderId="3" xfId="0" applyFont="1" applyBorder="1" applyAlignment="1">
      <alignment horizontal="right" vertical="top" wrapText="1"/>
    </xf>
    <xf numFmtId="3" fontId="43" fillId="0" borderId="3" xfId="0" applyNumberFormat="1" applyFont="1" applyBorder="1" applyAlignment="1">
      <alignment horizontal="right" vertical="top" indent="1" shrinkToFit="1"/>
    </xf>
    <xf numFmtId="0" fontId="42" fillId="0" borderId="3" xfId="0" applyFont="1" applyBorder="1" applyAlignment="1">
      <alignment horizontal="right" vertical="top" wrapText="1" indent="1"/>
    </xf>
    <xf numFmtId="0" fontId="42" fillId="8" borderId="3" xfId="0" applyFont="1" applyFill="1" applyBorder="1" applyAlignment="1">
      <alignment horizontal="right" vertical="top" wrapText="1" indent="1"/>
    </xf>
    <xf numFmtId="0" fontId="42" fillId="8" borderId="3" xfId="0" applyFont="1" applyFill="1" applyBorder="1" applyAlignment="1">
      <alignment horizontal="left" vertical="top" wrapText="1"/>
    </xf>
    <xf numFmtId="0" fontId="50" fillId="0" borderId="0" xfId="0" applyFont="1"/>
    <xf numFmtId="1" fontId="43" fillId="0" borderId="3" xfId="0" applyNumberFormat="1" applyFont="1" applyBorder="1" applyAlignment="1">
      <alignment horizontal="right" vertical="top" indent="1" shrinkToFit="1"/>
    </xf>
    <xf numFmtId="0" fontId="31" fillId="0" borderId="3" xfId="0" applyFont="1" applyBorder="1" applyAlignment="1">
      <alignment horizontal="center" vertical="center" wrapText="1"/>
    </xf>
    <xf numFmtId="1" fontId="43" fillId="0" borderId="3" xfId="0" applyNumberFormat="1" applyFont="1" applyBorder="1" applyAlignment="1">
      <alignment horizontal="left" vertical="top" indent="2" shrinkToFit="1"/>
    </xf>
    <xf numFmtId="0" fontId="15" fillId="0" borderId="3" xfId="0" applyFont="1" applyBorder="1" applyAlignment="1">
      <alignment horizontal="left" vertical="top" wrapText="1" indent="3"/>
    </xf>
    <xf numFmtId="0" fontId="15" fillId="0" borderId="3" xfId="0" applyFont="1" applyBorder="1" applyAlignment="1">
      <alignment horizontal="right" vertical="top" wrapText="1" indent="1"/>
    </xf>
    <xf numFmtId="1" fontId="29" fillId="0" borderId="3" xfId="0" applyNumberFormat="1" applyFont="1" applyBorder="1" applyAlignment="1">
      <alignment horizontal="right" shrinkToFit="1"/>
    </xf>
    <xf numFmtId="1" fontId="29" fillId="0" borderId="3" xfId="0" applyNumberFormat="1" applyFont="1" applyBorder="1" applyAlignment="1">
      <alignment horizontal="right" vertical="center" shrinkToFit="1"/>
    </xf>
    <xf numFmtId="3" fontId="29" fillId="0" borderId="3" xfId="0" applyNumberFormat="1" applyFont="1" applyBorder="1" applyAlignment="1">
      <alignment horizontal="left" indent="1" shrinkToFit="1"/>
    </xf>
    <xf numFmtId="1" fontId="29" fillId="0" borderId="3" xfId="0" applyNumberFormat="1" applyFont="1" applyBorder="1" applyAlignment="1">
      <alignment horizontal="right" vertical="center" indent="1" shrinkToFit="1"/>
    </xf>
    <xf numFmtId="3" fontId="29" fillId="0" borderId="3" xfId="0" applyNumberFormat="1" applyFont="1" applyBorder="1" applyAlignment="1">
      <alignment horizontal="left" vertical="center" indent="2" shrinkToFit="1"/>
    </xf>
    <xf numFmtId="0" fontId="10" fillId="0" borderId="3" xfId="0" applyFont="1" applyBorder="1" applyAlignment="1">
      <alignment horizontal="left" vertical="top" wrapText="1" indent="1"/>
    </xf>
    <xf numFmtId="0" fontId="0" fillId="0" borderId="4" xfId="0" applyBorder="1" applyAlignment="1">
      <alignment horizontal="left" wrapText="1"/>
    </xf>
    <xf numFmtId="0" fontId="42" fillId="0" borderId="0" xfId="0" applyFont="1" applyAlignment="1">
      <alignment horizontal="right" vertical="top" wrapText="1"/>
    </xf>
    <xf numFmtId="3" fontId="43" fillId="0" borderId="0" xfId="0" applyNumberFormat="1" applyFont="1" applyAlignment="1">
      <alignment horizontal="right" vertical="top" indent="1" shrinkToFit="1"/>
    </xf>
    <xf numFmtId="0" fontId="18" fillId="0" borderId="0" xfId="0" applyFont="1" applyAlignment="1">
      <alignment horizontal="right" vertical="top" wrapText="1"/>
    </xf>
    <xf numFmtId="3" fontId="24" fillId="0" borderId="0" xfId="0" applyNumberFormat="1" applyFont="1" applyAlignment="1">
      <alignment horizontal="right" vertical="top" shrinkToFit="1"/>
    </xf>
    <xf numFmtId="0" fontId="15" fillId="0" borderId="0" xfId="0" applyFont="1" applyAlignment="1">
      <alignment horizontal="right" vertical="top" wrapText="1"/>
    </xf>
    <xf numFmtId="3" fontId="17" fillId="0" borderId="0" xfId="0" applyNumberFormat="1" applyFont="1" applyAlignment="1">
      <alignment horizontal="right" vertical="top" shrinkToFit="1"/>
    </xf>
    <xf numFmtId="0" fontId="35" fillId="0" borderId="0" xfId="0" applyFont="1" applyAlignment="1">
      <alignment horizontal="centerContinuous"/>
    </xf>
    <xf numFmtId="0" fontId="10" fillId="0" borderId="8" xfId="0" applyFont="1" applyBorder="1" applyAlignment="1">
      <alignment horizontal="right" vertical="top" wrapText="1" indent="1"/>
    </xf>
    <xf numFmtId="0" fontId="10" fillId="0" borderId="8" xfId="0" applyFont="1" applyBorder="1" applyAlignment="1">
      <alignment horizontal="left" vertical="top" wrapText="1"/>
    </xf>
    <xf numFmtId="0" fontId="10" fillId="0" borderId="8" xfId="0" applyFont="1" applyBorder="1" applyAlignment="1">
      <alignment horizontal="left" vertical="top" wrapText="1" indent="2"/>
    </xf>
    <xf numFmtId="0" fontId="10" fillId="0" borderId="8" xfId="0" applyFont="1" applyBorder="1" applyAlignment="1">
      <alignment horizontal="left" vertical="top" wrapText="1" indent="1"/>
    </xf>
    <xf numFmtId="1" fontId="38" fillId="0" borderId="11" xfId="0" applyNumberFormat="1" applyFont="1" applyBorder="1" applyAlignment="1">
      <alignment horizontal="center" vertical="top" shrinkToFit="1"/>
    </xf>
    <xf numFmtId="0" fontId="11" fillId="0" borderId="8" xfId="0" applyFont="1" applyBorder="1" applyAlignment="1">
      <alignment horizontal="center" vertical="top" wrapText="1"/>
    </xf>
    <xf numFmtId="0" fontId="32" fillId="0" borderId="3" xfId="0" applyFont="1" applyBorder="1" applyAlignment="1">
      <alignment horizontal="left" vertical="top" wrapText="1"/>
    </xf>
    <xf numFmtId="0" fontId="42" fillId="0" borderId="3" xfId="0" applyFont="1" applyBorder="1" applyAlignment="1">
      <alignment horizontal="center" vertical="center" wrapText="1"/>
    </xf>
    <xf numFmtId="0" fontId="42" fillId="0" borderId="3" xfId="0" applyFont="1" applyBorder="1" applyAlignment="1">
      <alignment horizontal="left" vertical="center" wrapText="1" indent="1"/>
    </xf>
    <xf numFmtId="0" fontId="42" fillId="0" borderId="3" xfId="0" applyFont="1" applyBorder="1" applyAlignment="1">
      <alignment horizontal="left" vertical="center" wrapText="1" indent="2"/>
    </xf>
    <xf numFmtId="0" fontId="42" fillId="0" borderId="3" xfId="0" applyFont="1" applyBorder="1" applyAlignment="1">
      <alignment horizontal="left" vertical="center" wrapText="1" indent="3"/>
    </xf>
    <xf numFmtId="0" fontId="35" fillId="0" borderId="12" xfId="0" applyFont="1" applyBorder="1" applyAlignment="1">
      <alignment horizontal="centerContinuous"/>
    </xf>
    <xf numFmtId="0" fontId="0" fillId="0" borderId="8" xfId="0" applyBorder="1" applyAlignment="1">
      <alignment horizontal="left" vertical="top" wrapText="1" indent="1"/>
    </xf>
    <xf numFmtId="0" fontId="42" fillId="0" borderId="8" xfId="0" applyFont="1" applyBorder="1" applyAlignment="1">
      <alignment horizontal="left" vertical="top" wrapText="1" indent="3"/>
    </xf>
    <xf numFmtId="3" fontId="14" fillId="0" borderId="3" xfId="0" applyNumberFormat="1" applyFont="1" applyBorder="1" applyAlignment="1">
      <alignment horizontal="right" vertical="top" shrinkToFit="1"/>
    </xf>
    <xf numFmtId="1" fontId="52" fillId="0" borderId="3" xfId="0" applyNumberFormat="1" applyFont="1" applyBorder="1" applyAlignment="1">
      <alignment horizontal="right" vertical="center" indent="1" shrinkToFit="1"/>
    </xf>
    <xf numFmtId="0" fontId="54" fillId="0" borderId="3" xfId="0" applyFont="1" applyBorder="1" applyAlignment="1">
      <alignment horizontal="center" wrapText="1"/>
    </xf>
    <xf numFmtId="1" fontId="52" fillId="0" borderId="3" xfId="0" applyNumberFormat="1" applyFont="1" applyBorder="1" applyAlignment="1">
      <alignment horizontal="right" vertical="top" indent="1" shrinkToFit="1"/>
    </xf>
    <xf numFmtId="0" fontId="54" fillId="0" borderId="3" xfId="0" applyFont="1" applyBorder="1" applyAlignment="1">
      <alignment horizontal="center" vertical="center" wrapText="1"/>
    </xf>
    <xf numFmtId="0" fontId="31" fillId="0" borderId="3" xfId="0" applyFont="1" applyBorder="1" applyAlignment="1">
      <alignment horizontal="center" wrapText="1"/>
    </xf>
    <xf numFmtId="0" fontId="15" fillId="0" borderId="3" xfId="0" applyFont="1" applyBorder="1" applyAlignment="1">
      <alignment horizontal="left" vertical="top" wrapText="1"/>
    </xf>
    <xf numFmtId="0" fontId="15" fillId="0" borderId="3" xfId="0" applyFont="1" applyBorder="1" applyAlignment="1">
      <alignment horizontal="right" vertical="top" wrapText="1"/>
    </xf>
    <xf numFmtId="1" fontId="56" fillId="0" borderId="3" xfId="0" applyNumberFormat="1" applyFont="1" applyBorder="1" applyAlignment="1">
      <alignment horizontal="center" shrinkToFit="1"/>
    </xf>
    <xf numFmtId="1" fontId="56" fillId="0" borderId="3" xfId="0" applyNumberFormat="1" applyFont="1" applyBorder="1" applyAlignment="1">
      <alignment horizontal="right" shrinkToFit="1"/>
    </xf>
    <xf numFmtId="1" fontId="56" fillId="0" borderId="3" xfId="0" applyNumberFormat="1" applyFont="1" applyBorder="1" applyAlignment="1">
      <alignment horizontal="left" indent="2" shrinkToFit="1"/>
    </xf>
    <xf numFmtId="1" fontId="56" fillId="0" borderId="3" xfId="0" applyNumberFormat="1" applyFont="1" applyBorder="1" applyAlignment="1">
      <alignment horizontal="center" vertical="center" shrinkToFit="1"/>
    </xf>
    <xf numFmtId="1" fontId="56" fillId="0" borderId="3" xfId="0" applyNumberFormat="1" applyFont="1" applyBorder="1" applyAlignment="1">
      <alignment horizontal="right" vertical="center" shrinkToFit="1"/>
    </xf>
    <xf numFmtId="1" fontId="56" fillId="0" borderId="3" xfId="0" applyNumberFormat="1" applyFont="1" applyBorder="1" applyAlignment="1">
      <alignment horizontal="left" vertical="center" indent="2" shrinkToFit="1"/>
    </xf>
    <xf numFmtId="0" fontId="54" fillId="0" borderId="3" xfId="0" applyFont="1" applyBorder="1" applyAlignment="1">
      <alignment horizontal="right" vertical="top" wrapText="1" indent="1"/>
    </xf>
    <xf numFmtId="0" fontId="54" fillId="0" borderId="3" xfId="0" applyFont="1" applyBorder="1" applyAlignment="1">
      <alignment horizontal="left" vertical="top" wrapText="1"/>
    </xf>
    <xf numFmtId="0" fontId="54" fillId="0" borderId="3" xfId="0" applyFont="1" applyBorder="1" applyAlignment="1">
      <alignment horizontal="center" vertical="top" wrapText="1"/>
    </xf>
    <xf numFmtId="1" fontId="56" fillId="0" borderId="3" xfId="0" applyNumberFormat="1" applyFont="1" applyBorder="1" applyAlignment="1">
      <alignment horizontal="center" vertical="top" shrinkToFit="1"/>
    </xf>
    <xf numFmtId="1" fontId="56" fillId="0" borderId="3" xfId="0" applyNumberFormat="1" applyFont="1" applyBorder="1" applyAlignment="1">
      <alignment horizontal="right" vertical="top" shrinkToFit="1"/>
    </xf>
    <xf numFmtId="3" fontId="56" fillId="0" borderId="3" xfId="0" applyNumberFormat="1" applyFont="1" applyBorder="1" applyAlignment="1">
      <alignment horizontal="right" vertical="top" shrinkToFit="1"/>
    </xf>
    <xf numFmtId="0" fontId="57" fillId="0" borderId="3" xfId="0" applyFont="1" applyBorder="1" applyAlignment="1">
      <alignment horizontal="left" vertical="top" wrapText="1"/>
    </xf>
    <xf numFmtId="1" fontId="56" fillId="0" borderId="3" xfId="0" applyNumberFormat="1" applyFont="1" applyBorder="1" applyAlignment="1">
      <alignment horizontal="left" vertical="top" indent="2" shrinkToFit="1"/>
    </xf>
    <xf numFmtId="3" fontId="56" fillId="0" borderId="3" xfId="0" applyNumberFormat="1" applyFont="1" applyBorder="1" applyAlignment="1">
      <alignment horizontal="left" vertical="top" indent="1" shrinkToFit="1"/>
    </xf>
    <xf numFmtId="1" fontId="52" fillId="0" borderId="3" xfId="0" applyNumberFormat="1" applyFont="1" applyBorder="1" applyAlignment="1">
      <alignment horizontal="right" vertical="top" shrinkToFit="1"/>
    </xf>
    <xf numFmtId="1" fontId="52" fillId="0" borderId="3" xfId="0" applyNumberFormat="1" applyFont="1" applyBorder="1" applyAlignment="1">
      <alignment horizontal="right" vertical="center" shrinkToFit="1"/>
    </xf>
    <xf numFmtId="3" fontId="56" fillId="0" borderId="3" xfId="0" applyNumberFormat="1" applyFont="1" applyBorder="1" applyAlignment="1">
      <alignment horizontal="left" indent="1" shrinkToFit="1"/>
    </xf>
    <xf numFmtId="3" fontId="56" fillId="0" borderId="3" xfId="0" applyNumberFormat="1" applyFont="1" applyBorder="1" applyAlignment="1">
      <alignment horizontal="left" vertical="center" indent="1" shrinkToFit="1"/>
    </xf>
    <xf numFmtId="3" fontId="58" fillId="0" borderId="3" xfId="0" applyNumberFormat="1" applyFont="1" applyBorder="1" applyAlignment="1">
      <alignment horizontal="right" vertical="top" shrinkToFit="1"/>
    </xf>
    <xf numFmtId="3" fontId="59" fillId="0" borderId="3" xfId="0" applyNumberFormat="1" applyFont="1" applyBorder="1" applyAlignment="1">
      <alignment horizontal="right" shrinkToFit="1"/>
    </xf>
    <xf numFmtId="3" fontId="59" fillId="0" borderId="3" xfId="0" applyNumberFormat="1" applyFont="1" applyBorder="1" applyAlignment="1">
      <alignment horizontal="right" vertical="center" shrinkToFit="1"/>
    </xf>
    <xf numFmtId="3" fontId="59" fillId="0" borderId="3" xfId="0" applyNumberFormat="1" applyFont="1" applyBorder="1" applyAlignment="1">
      <alignment horizontal="right" vertical="top" shrinkToFit="1"/>
    </xf>
    <xf numFmtId="0" fontId="0" fillId="0" borderId="0" xfId="0" applyAlignment="1">
      <alignment horizontal="left" wrapText="1"/>
    </xf>
    <xf numFmtId="0" fontId="4" fillId="0" borderId="11" xfId="0" applyFont="1" applyBorder="1"/>
    <xf numFmtId="0" fontId="4" fillId="0" borderId="9" xfId="0" applyFont="1" applyBorder="1"/>
    <xf numFmtId="0" fontId="4" fillId="0" borderId="10" xfId="0" applyFont="1" applyBorder="1"/>
    <xf numFmtId="3" fontId="0" fillId="0" borderId="3" xfId="0" applyNumberFormat="1" applyBorder="1" applyAlignment="1">
      <alignment horizontal="left" wrapText="1"/>
    </xf>
    <xf numFmtId="3" fontId="31" fillId="0" borderId="3" xfId="0" applyNumberFormat="1" applyFont="1" applyBorder="1" applyAlignment="1">
      <alignment horizontal="center" vertical="top" wrapText="1"/>
    </xf>
    <xf numFmtId="3" fontId="33" fillId="0" borderId="3" xfId="0" applyNumberFormat="1" applyFont="1" applyBorder="1" applyAlignment="1">
      <alignment horizontal="center" vertical="top" shrinkToFit="1"/>
    </xf>
    <xf numFmtId="0" fontId="42" fillId="8" borderId="3" xfId="0" applyFont="1" applyFill="1" applyBorder="1" applyAlignment="1">
      <alignment horizontal="right" vertical="top" wrapText="1"/>
    </xf>
    <xf numFmtId="3" fontId="43" fillId="8" borderId="3" xfId="0" applyNumberFormat="1" applyFont="1" applyFill="1" applyBorder="1" applyAlignment="1">
      <alignment horizontal="right" vertical="top" shrinkToFit="1"/>
    </xf>
    <xf numFmtId="2" fontId="33" fillId="0" borderId="3" xfId="0" applyNumberFormat="1" applyFont="1" applyBorder="1" applyAlignment="1">
      <alignment horizontal="center" vertical="top" shrinkToFit="1"/>
    </xf>
    <xf numFmtId="3" fontId="33" fillId="0" borderId="3" xfId="0" applyNumberFormat="1" applyFont="1" applyBorder="1" applyAlignment="1">
      <alignment horizontal="center" vertical="center" shrinkToFit="1"/>
    </xf>
    <xf numFmtId="2" fontId="33" fillId="0" borderId="3" xfId="0" applyNumberFormat="1" applyFont="1" applyBorder="1" applyAlignment="1">
      <alignment horizontal="right" vertical="center" shrinkToFit="1"/>
    </xf>
    <xf numFmtId="3" fontId="33" fillId="0" borderId="3" xfId="0" applyNumberFormat="1" applyFont="1" applyBorder="1" applyAlignment="1">
      <alignment horizontal="right" vertical="center" shrinkToFit="1"/>
    </xf>
    <xf numFmtId="1" fontId="33" fillId="0" borderId="3" xfId="0" applyNumberFormat="1" applyFont="1" applyBorder="1" applyAlignment="1">
      <alignment horizontal="right" shrinkToFit="1"/>
    </xf>
    <xf numFmtId="3" fontId="33" fillId="0" borderId="3" xfId="0" applyNumberFormat="1" applyFont="1" applyBorder="1" applyAlignment="1">
      <alignment horizontal="right" shrinkToFit="1"/>
    </xf>
    <xf numFmtId="1" fontId="33" fillId="0" borderId="3" xfId="0" applyNumberFormat="1" applyFont="1" applyBorder="1" applyAlignment="1">
      <alignment horizontal="right" vertical="center" shrinkToFit="1"/>
    </xf>
    <xf numFmtId="4" fontId="33" fillId="0" borderId="3" xfId="0" applyNumberFormat="1" applyFont="1" applyBorder="1" applyAlignment="1">
      <alignment horizontal="left" vertical="top" indent="2" shrinkToFit="1"/>
    </xf>
    <xf numFmtId="4" fontId="33" fillId="0" borderId="3" xfId="0" applyNumberFormat="1" applyFont="1" applyBorder="1" applyAlignment="1">
      <alignment horizontal="left" vertical="top" indent="1" shrinkToFit="1"/>
    </xf>
    <xf numFmtId="3" fontId="33" fillId="0" borderId="3" xfId="0" applyNumberFormat="1" applyFont="1" applyBorder="1" applyAlignment="1">
      <alignment horizontal="left" vertical="center" indent="1" shrinkToFit="1"/>
    </xf>
    <xf numFmtId="0" fontId="35" fillId="0" borderId="15" xfId="0" applyFont="1" applyBorder="1" applyAlignment="1">
      <alignment vertical="center"/>
    </xf>
    <xf numFmtId="0" fontId="35" fillId="0" borderId="0" xfId="0" applyFont="1" applyAlignment="1">
      <alignment vertical="center"/>
    </xf>
    <xf numFmtId="165" fontId="35" fillId="0" borderId="0" xfId="1" applyNumberFormat="1" applyFont="1" applyBorder="1" applyAlignment="1">
      <alignment vertical="center"/>
    </xf>
    <xf numFmtId="0" fontId="45" fillId="0" borderId="7" xfId="0" applyFont="1" applyBorder="1" applyAlignment="1">
      <alignment horizontal="center" vertical="center"/>
    </xf>
    <xf numFmtId="165" fontId="45" fillId="0" borderId="7" xfId="1" applyNumberFormat="1" applyFont="1" applyBorder="1" applyAlignment="1">
      <alignment horizontal="center" vertical="center"/>
    </xf>
    <xf numFmtId="0" fontId="35" fillId="0" borderId="7" xfId="0" applyFont="1" applyBorder="1" applyAlignment="1">
      <alignment horizontal="center" vertical="center" wrapText="1"/>
    </xf>
    <xf numFmtId="165" fontId="35" fillId="0" borderId="7" xfId="1" applyNumberFormat="1" applyFont="1" applyFill="1" applyBorder="1" applyAlignment="1">
      <alignment vertical="center" wrapText="1"/>
    </xf>
    <xf numFmtId="165" fontId="35" fillId="0" borderId="7" xfId="1" applyNumberFormat="1" applyFont="1" applyBorder="1" applyAlignment="1">
      <alignment vertical="center" wrapText="1"/>
    </xf>
    <xf numFmtId="0" fontId="35" fillId="0" borderId="15" xfId="0" applyFont="1" applyBorder="1" applyAlignment="1">
      <alignment vertical="center" wrapText="1"/>
    </xf>
    <xf numFmtId="0" fontId="35" fillId="0" borderId="0" xfId="0" applyFont="1" applyAlignment="1">
      <alignment vertical="center" wrapText="1"/>
    </xf>
    <xf numFmtId="165" fontId="35" fillId="0" borderId="0" xfId="1" applyNumberFormat="1" applyFont="1" applyBorder="1" applyAlignment="1">
      <alignment vertical="center" wrapText="1"/>
    </xf>
    <xf numFmtId="0" fontId="35" fillId="0" borderId="16" xfId="0" applyFont="1" applyBorder="1" applyAlignment="1">
      <alignment vertical="center"/>
    </xf>
    <xf numFmtId="0" fontId="35" fillId="0" borderId="17" xfId="0" applyFont="1" applyBorder="1" applyAlignment="1">
      <alignment vertical="center"/>
    </xf>
    <xf numFmtId="165" fontId="45" fillId="0" borderId="18" xfId="1" applyNumberFormat="1" applyFont="1" applyFill="1" applyBorder="1" applyAlignment="1">
      <alignment vertical="center"/>
    </xf>
    <xf numFmtId="165" fontId="45" fillId="0" borderId="18" xfId="1" applyNumberFormat="1" applyFont="1" applyBorder="1" applyAlignment="1">
      <alignment vertical="center"/>
    </xf>
    <xf numFmtId="165" fontId="35" fillId="0" borderId="18" xfId="1" applyNumberFormat="1" applyFont="1" applyBorder="1" applyAlignment="1">
      <alignment vertical="center"/>
    </xf>
    <xf numFmtId="165" fontId="35" fillId="0" borderId="0" xfId="0" applyNumberFormat="1" applyFont="1" applyAlignment="1">
      <alignment vertical="center"/>
    </xf>
    <xf numFmtId="43" fontId="35" fillId="0" borderId="0" xfId="1" applyFont="1" applyAlignment="1">
      <alignment vertical="center"/>
    </xf>
    <xf numFmtId="165" fontId="35" fillId="0" borderId="0" xfId="1" applyNumberFormat="1" applyFont="1" applyAlignment="1">
      <alignment vertical="center"/>
    </xf>
    <xf numFmtId="165" fontId="35" fillId="0" borderId="7" xfId="1" applyNumberFormat="1" applyFont="1" applyBorder="1" applyAlignment="1">
      <alignment vertical="center"/>
    </xf>
    <xf numFmtId="0" fontId="15" fillId="0" borderId="0" xfId="0" applyFont="1" applyAlignment="1">
      <alignment horizontal="left" vertical="top" wrapText="1" indent="3"/>
    </xf>
    <xf numFmtId="3" fontId="22" fillId="0" borderId="0" xfId="0" applyNumberFormat="1" applyFont="1" applyAlignment="1">
      <alignment horizontal="right" vertical="top" shrinkToFit="1"/>
    </xf>
    <xf numFmtId="0" fontId="42" fillId="0" borderId="0" xfId="0" applyFont="1" applyAlignment="1">
      <alignment horizontal="left" vertical="top" wrapText="1" indent="1"/>
    </xf>
    <xf numFmtId="3" fontId="33" fillId="0" borderId="0" xfId="0" applyNumberFormat="1" applyFont="1" applyAlignment="1">
      <alignment horizontal="right" vertical="top" shrinkToFit="1"/>
    </xf>
    <xf numFmtId="3" fontId="58" fillId="0" borderId="0" xfId="0" applyNumberFormat="1" applyFont="1" applyAlignment="1">
      <alignment horizontal="right" vertical="top" shrinkToFit="1"/>
    </xf>
    <xf numFmtId="0" fontId="15" fillId="0" borderId="0" xfId="0" applyFont="1" applyAlignment="1">
      <alignment horizontal="left" vertical="top" wrapText="1" indent="1"/>
    </xf>
    <xf numFmtId="3" fontId="59" fillId="0" borderId="0" xfId="0" applyNumberFormat="1" applyFont="1" applyAlignment="1">
      <alignment horizontal="right" shrinkToFit="1"/>
    </xf>
    <xf numFmtId="0" fontId="9" fillId="0" borderId="0" xfId="0" applyFont="1" applyAlignment="1">
      <alignment horizontal="left" wrapText="1"/>
    </xf>
    <xf numFmtId="3" fontId="59" fillId="0" borderId="0" xfId="0" applyNumberFormat="1" applyFont="1" applyAlignment="1">
      <alignment horizontal="right" vertical="center" shrinkToFit="1"/>
    </xf>
    <xf numFmtId="0" fontId="9" fillId="0" borderId="0" xfId="0" applyFont="1" applyAlignment="1">
      <alignment horizontal="left" vertical="center" wrapText="1"/>
    </xf>
    <xf numFmtId="3" fontId="59" fillId="0" borderId="0" xfId="0" applyNumberFormat="1" applyFont="1" applyAlignment="1">
      <alignment horizontal="right" vertical="top" shrinkToFit="1"/>
    </xf>
    <xf numFmtId="0" fontId="9" fillId="0" borderId="0" xfId="0" applyFont="1" applyAlignment="1">
      <alignment horizontal="left" vertical="top" wrapText="1"/>
    </xf>
    <xf numFmtId="0" fontId="10" fillId="0" borderId="0" xfId="0" applyFont="1" applyAlignment="1">
      <alignment horizontal="right" vertical="top" wrapText="1" indent="1"/>
    </xf>
    <xf numFmtId="3" fontId="34" fillId="0" borderId="0" xfId="0" applyNumberFormat="1" applyFont="1" applyAlignment="1">
      <alignment horizontal="right" vertical="top" shrinkToFit="1"/>
    </xf>
    <xf numFmtId="0" fontId="42" fillId="0" borderId="0" xfId="0" applyFont="1" applyAlignment="1">
      <alignment horizontal="left" vertical="top" wrapText="1" indent="2"/>
    </xf>
    <xf numFmtId="165" fontId="45" fillId="0" borderId="0" xfId="1" applyNumberFormat="1" applyFont="1" applyFill="1" applyBorder="1" applyAlignment="1">
      <alignment vertical="center"/>
    </xf>
    <xf numFmtId="165" fontId="45" fillId="0" borderId="0" xfId="1" applyNumberFormat="1" applyFont="1" applyBorder="1" applyAlignment="1">
      <alignment vertical="center"/>
    </xf>
    <xf numFmtId="0" fontId="60" fillId="0" borderId="3" xfId="0" applyFont="1" applyBorder="1" applyAlignment="1">
      <alignment horizontal="left" wrapText="1"/>
    </xf>
    <xf numFmtId="3" fontId="27" fillId="0" borderId="3" xfId="0" applyNumberFormat="1" applyFont="1" applyBorder="1" applyAlignment="1">
      <alignment horizontal="right" shrinkToFit="1"/>
    </xf>
    <xf numFmtId="3" fontId="15" fillId="0" borderId="3" xfId="0" applyNumberFormat="1" applyFont="1" applyBorder="1" applyAlignment="1">
      <alignment horizontal="right" vertical="top" shrinkToFit="1"/>
    </xf>
    <xf numFmtId="165" fontId="3" fillId="0" borderId="2" xfId="0" applyNumberFormat="1" applyFont="1" applyBorder="1"/>
    <xf numFmtId="9" fontId="4" fillId="0" borderId="0" xfId="2" applyFont="1" applyBorder="1"/>
    <xf numFmtId="165" fontId="61" fillId="0" borderId="0" xfId="3" applyNumberFormat="1" applyFont="1" applyFill="1" applyAlignment="1">
      <alignment vertical="center"/>
    </xf>
    <xf numFmtId="0" fontId="62" fillId="0" borderId="0" xfId="0" applyFont="1" applyAlignment="1">
      <alignment horizontal="center"/>
    </xf>
    <xf numFmtId="165" fontId="63" fillId="0" borderId="0" xfId="1" applyNumberFormat="1" applyFont="1"/>
    <xf numFmtId="0" fontId="63" fillId="0" borderId="0" xfId="0" applyFont="1"/>
    <xf numFmtId="165" fontId="61" fillId="0" borderId="0" xfId="3" applyNumberFormat="1" applyFont="1" applyAlignment="1">
      <alignment vertical="center"/>
    </xf>
    <xf numFmtId="0" fontId="35" fillId="0" borderId="15" xfId="0" applyFont="1" applyBorder="1"/>
    <xf numFmtId="0" fontId="65" fillId="0" borderId="0" xfId="0" applyFont="1" applyAlignment="1">
      <alignment horizontal="center"/>
    </xf>
    <xf numFmtId="0" fontId="66" fillId="0" borderId="0" xfId="0" applyFont="1"/>
    <xf numFmtId="0" fontId="39" fillId="5" borderId="7" xfId="0" applyFont="1" applyFill="1" applyBorder="1" applyAlignment="1">
      <alignment horizontal="center"/>
    </xf>
    <xf numFmtId="0" fontId="45" fillId="0" borderId="23" xfId="0" applyFont="1" applyBorder="1"/>
    <xf numFmtId="165" fontId="65" fillId="0" borderId="7" xfId="1" applyNumberFormat="1" applyFont="1" applyBorder="1" applyAlignment="1">
      <alignment horizontal="center"/>
    </xf>
    <xf numFmtId="0" fontId="35" fillId="0" borderId="7" xfId="0" applyFont="1" applyBorder="1"/>
    <xf numFmtId="0" fontId="35" fillId="0" borderId="23" xfId="0" applyFont="1" applyBorder="1"/>
    <xf numFmtId="165" fontId="37" fillId="0" borderId="7" xfId="1" applyNumberFormat="1" applyFont="1" applyBorder="1"/>
    <xf numFmtId="9" fontId="65" fillId="0" borderId="7" xfId="2" applyFont="1" applyBorder="1" applyAlignment="1">
      <alignment horizontal="center"/>
    </xf>
    <xf numFmtId="165" fontId="63" fillId="0" borderId="0" xfId="1" applyNumberFormat="1" applyFont="1" applyAlignment="1">
      <alignment horizontal="center"/>
    </xf>
    <xf numFmtId="9" fontId="62" fillId="0" borderId="0" xfId="0" applyNumberFormat="1" applyFont="1" applyAlignment="1">
      <alignment horizontal="center"/>
    </xf>
    <xf numFmtId="165" fontId="62" fillId="0" borderId="0" xfId="0" applyNumberFormat="1" applyFont="1" applyAlignment="1">
      <alignment horizontal="center"/>
    </xf>
    <xf numFmtId="165" fontId="68" fillId="0" borderId="0" xfId="1" applyNumberFormat="1" applyFont="1" applyFill="1"/>
    <xf numFmtId="0" fontId="68" fillId="0" borderId="0" xfId="0" applyFont="1" applyAlignment="1">
      <alignment horizontal="right"/>
    </xf>
    <xf numFmtId="165" fontId="4" fillId="0" borderId="2" xfId="0" applyNumberFormat="1" applyFont="1" applyBorder="1"/>
    <xf numFmtId="165" fontId="4" fillId="0" borderId="2" xfId="1" applyNumberFormat="1" applyFont="1" applyBorder="1"/>
    <xf numFmtId="0" fontId="39" fillId="0" borderId="15" xfId="0" applyFont="1" applyBorder="1"/>
    <xf numFmtId="0" fontId="67" fillId="0" borderId="0" xfId="0" applyFont="1" applyAlignment="1">
      <alignment horizontal="center"/>
    </xf>
    <xf numFmtId="0" fontId="39" fillId="0" borderId="0" xfId="0" applyFont="1" applyAlignment="1">
      <alignment horizontal="center"/>
    </xf>
    <xf numFmtId="0" fontId="37" fillId="0" borderId="15" xfId="0" applyFont="1" applyBorder="1"/>
    <xf numFmtId="0" fontId="39" fillId="5" borderId="25" xfId="0" applyFont="1" applyFill="1" applyBorder="1"/>
    <xf numFmtId="0" fontId="67" fillId="5" borderId="24" xfId="0" applyFont="1" applyFill="1" applyBorder="1" applyAlignment="1">
      <alignment horizontal="center"/>
    </xf>
    <xf numFmtId="0" fontId="37" fillId="0" borderId="19" xfId="0" applyFont="1" applyBorder="1"/>
    <xf numFmtId="165" fontId="69" fillId="0" borderId="20" xfId="0" applyNumberFormat="1" applyFont="1" applyBorder="1" applyAlignment="1">
      <alignment horizontal="center"/>
    </xf>
    <xf numFmtId="165" fontId="69" fillId="0" borderId="21" xfId="0" applyNumberFormat="1" applyFont="1" applyBorder="1" applyAlignment="1">
      <alignment horizontal="center"/>
    </xf>
    <xf numFmtId="0" fontId="37" fillId="0" borderId="16" xfId="0" applyFont="1" applyBorder="1"/>
    <xf numFmtId="165" fontId="69" fillId="0" borderId="22" xfId="0" applyNumberFormat="1" applyFont="1" applyBorder="1" applyAlignment="1">
      <alignment horizontal="center"/>
    </xf>
    <xf numFmtId="165" fontId="3" fillId="0" borderId="2" xfId="1" applyNumberFormat="1" applyFont="1" applyBorder="1"/>
    <xf numFmtId="3" fontId="35" fillId="0" borderId="7" xfId="0" applyNumberFormat="1" applyFont="1" applyBorder="1" applyAlignment="1">
      <alignment vertical="center" wrapText="1"/>
    </xf>
    <xf numFmtId="0" fontId="70" fillId="0" borderId="0" xfId="0" applyFont="1"/>
    <xf numFmtId="1" fontId="71" fillId="0" borderId="3" xfId="0" applyNumberFormat="1" applyFont="1" applyBorder="1" applyAlignment="1">
      <alignment horizontal="center" vertical="top" shrinkToFit="1"/>
    </xf>
    <xf numFmtId="0" fontId="37" fillId="0" borderId="3" xfId="0" applyFont="1" applyBorder="1" applyAlignment="1">
      <alignment horizontal="left" vertical="top" wrapText="1"/>
    </xf>
    <xf numFmtId="3" fontId="71" fillId="0" borderId="3" xfId="0" applyNumberFormat="1" applyFont="1" applyBorder="1" applyAlignment="1">
      <alignment horizontal="right" vertical="top" shrinkToFit="1"/>
    </xf>
    <xf numFmtId="0" fontId="35" fillId="0" borderId="3" xfId="0" applyFont="1" applyBorder="1" applyAlignment="1">
      <alignment horizontal="left" wrapText="1"/>
    </xf>
    <xf numFmtId="0" fontId="40" fillId="0" borderId="3" xfId="0" applyFont="1" applyBorder="1" applyAlignment="1">
      <alignment horizontal="right" vertical="top" wrapText="1"/>
    </xf>
    <xf numFmtId="3" fontId="72" fillId="0" borderId="3" xfId="0" applyNumberFormat="1" applyFont="1" applyBorder="1" applyAlignment="1">
      <alignment horizontal="right" vertical="top" indent="1" shrinkToFit="1"/>
    </xf>
    <xf numFmtId="3" fontId="27" fillId="0" borderId="3" xfId="0" applyNumberFormat="1" applyFont="1" applyBorder="1" applyAlignment="1">
      <alignment horizontal="right" vertical="center" shrinkToFit="1"/>
    </xf>
    <xf numFmtId="3" fontId="29" fillId="0" borderId="3" xfId="0" applyNumberFormat="1" applyFont="1" applyBorder="1" applyAlignment="1">
      <alignment horizontal="right" shrinkToFit="1"/>
    </xf>
    <xf numFmtId="3" fontId="29" fillId="0" borderId="3" xfId="0" applyNumberFormat="1" applyFont="1" applyBorder="1" applyAlignment="1">
      <alignment horizontal="right" vertical="center" shrinkToFit="1"/>
    </xf>
    <xf numFmtId="0" fontId="10" fillId="0" borderId="3" xfId="0" applyFont="1" applyBorder="1" applyAlignment="1">
      <alignment horizontal="left" vertical="top" wrapText="1" indent="2"/>
    </xf>
    <xf numFmtId="0" fontId="0" fillId="0" borderId="7" xfId="0" applyBorder="1"/>
    <xf numFmtId="167" fontId="4" fillId="0" borderId="0" xfId="1" applyNumberFormat="1" applyFont="1" applyFill="1"/>
    <xf numFmtId="3" fontId="45" fillId="0" borderId="0" xfId="0" applyNumberFormat="1" applyFont="1"/>
    <xf numFmtId="0" fontId="65" fillId="0" borderId="0" xfId="0" applyFont="1"/>
    <xf numFmtId="3" fontId="45" fillId="0" borderId="7" xfId="0" applyNumberFormat="1" applyFont="1" applyBorder="1"/>
    <xf numFmtId="0" fontId="45" fillId="0" borderId="7" xfId="0" applyFont="1" applyBorder="1" applyAlignment="1">
      <alignment horizontal="center"/>
    </xf>
    <xf numFmtId="0" fontId="35" fillId="0" borderId="7" xfId="0" applyFont="1" applyBorder="1" applyAlignment="1">
      <alignment horizontal="center"/>
    </xf>
    <xf numFmtId="0" fontId="73" fillId="0" borderId="0" xfId="0" applyFont="1"/>
    <xf numFmtId="0" fontId="45" fillId="0" borderId="0" xfId="0" applyFont="1" applyAlignment="1">
      <alignment horizontal="left"/>
    </xf>
    <xf numFmtId="0" fontId="74" fillId="0" borderId="7" xfId="0" applyFont="1" applyBorder="1"/>
    <xf numFmtId="0" fontId="75" fillId="0" borderId="3" xfId="0" applyFont="1" applyBorder="1" applyAlignment="1">
      <alignment horizontal="left" vertical="top" wrapText="1"/>
    </xf>
    <xf numFmtId="3" fontId="35" fillId="0" borderId="7" xfId="0" applyNumberFormat="1" applyFont="1" applyBorder="1"/>
    <xf numFmtId="4" fontId="33" fillId="0" borderId="6" xfId="0" applyNumberFormat="1" applyFont="1" applyBorder="1" applyAlignment="1">
      <alignment horizontal="right" vertical="top" shrinkToFit="1"/>
    </xf>
    <xf numFmtId="0" fontId="49" fillId="0" borderId="3" xfId="0" applyFont="1" applyBorder="1" applyAlignment="1">
      <alignment horizontal="center" vertical="top" wrapText="1"/>
    </xf>
    <xf numFmtId="0" fontId="42" fillId="0" borderId="26" xfId="0" applyFont="1" applyBorder="1" applyAlignment="1">
      <alignment horizontal="center" vertical="top" wrapText="1"/>
    </xf>
    <xf numFmtId="1" fontId="33" fillId="0" borderId="28" xfId="0" applyNumberFormat="1" applyFont="1" applyBorder="1" applyAlignment="1">
      <alignment horizontal="center" vertical="top" shrinkToFit="1"/>
    </xf>
    <xf numFmtId="0" fontId="31" fillId="0" borderId="27" xfId="0" applyFont="1" applyBorder="1" applyAlignment="1">
      <alignment horizontal="left" vertical="top" wrapText="1"/>
    </xf>
    <xf numFmtId="0" fontId="42" fillId="0" borderId="27" xfId="0" applyFont="1" applyBorder="1" applyAlignment="1">
      <alignment horizontal="left" vertical="top" wrapText="1"/>
    </xf>
    <xf numFmtId="0" fontId="3" fillId="0" borderId="7" xfId="0" applyFont="1" applyBorder="1"/>
    <xf numFmtId="0" fontId="4" fillId="0" borderId="7" xfId="0" applyFont="1" applyBorder="1"/>
    <xf numFmtId="3" fontId="4" fillId="0" borderId="7" xfId="0" applyNumberFormat="1" applyFont="1" applyBorder="1"/>
    <xf numFmtId="165" fontId="4" fillId="0" borderId="7" xfId="0" applyNumberFormat="1" applyFont="1" applyBorder="1"/>
    <xf numFmtId="0" fontId="6" fillId="0" borderId="7" xfId="0" applyFont="1" applyBorder="1"/>
    <xf numFmtId="3" fontId="6" fillId="0" borderId="7" xfId="0" applyNumberFormat="1" applyFont="1" applyBorder="1"/>
    <xf numFmtId="165" fontId="6" fillId="0" borderId="7" xfId="0" applyNumberFormat="1" applyFont="1" applyBorder="1"/>
    <xf numFmtId="0" fontId="4" fillId="0" borderId="2" xfId="0" applyFont="1" applyBorder="1"/>
    <xf numFmtId="165" fontId="4" fillId="10" borderId="0" xfId="1" applyNumberFormat="1" applyFont="1" applyFill="1"/>
    <xf numFmtId="0" fontId="76" fillId="0" borderId="0" xfId="0" applyFont="1"/>
    <xf numFmtId="0" fontId="77" fillId="0" borderId="0" xfId="0" applyFont="1"/>
    <xf numFmtId="0" fontId="78" fillId="0" borderId="0" xfId="0" applyFont="1"/>
    <xf numFmtId="0" fontId="30" fillId="0" borderId="3" xfId="0" applyFont="1" applyBorder="1" applyAlignment="1">
      <alignment horizontal="right" vertical="top" wrapText="1" indent="1"/>
    </xf>
    <xf numFmtId="0" fontId="30" fillId="0" borderId="3" xfId="0" applyFont="1" applyBorder="1" applyAlignment="1">
      <alignment horizontal="center" vertical="top" wrapText="1"/>
    </xf>
    <xf numFmtId="0" fontId="79" fillId="0" borderId="3" xfId="0" applyFont="1" applyBorder="1" applyAlignment="1">
      <alignment horizontal="left" wrapText="1"/>
    </xf>
    <xf numFmtId="0" fontId="30" fillId="8" borderId="3" xfId="0" applyFont="1" applyFill="1" applyBorder="1" applyAlignment="1">
      <alignment horizontal="right" vertical="top" wrapText="1" indent="1"/>
    </xf>
    <xf numFmtId="0" fontId="30" fillId="8" borderId="3" xfId="0" applyFont="1" applyFill="1" applyBorder="1" applyAlignment="1">
      <alignment horizontal="left" vertical="top" wrapText="1"/>
    </xf>
    <xf numFmtId="0" fontId="27" fillId="0" borderId="3" xfId="0" applyFont="1" applyBorder="1" applyAlignment="1">
      <alignment horizontal="left" vertical="top" wrapText="1" indent="1"/>
    </xf>
    <xf numFmtId="0" fontId="79" fillId="0" borderId="3" xfId="0" applyFont="1" applyBorder="1" applyAlignment="1">
      <alignment horizontal="left" vertical="top" wrapText="1"/>
    </xf>
    <xf numFmtId="0" fontId="30" fillId="0" borderId="3" xfId="0" applyFont="1" applyBorder="1" applyAlignment="1">
      <alignment horizontal="left" vertical="top" wrapText="1" indent="2"/>
    </xf>
    <xf numFmtId="0" fontId="30" fillId="0" borderId="3" xfId="0" applyFont="1" applyBorder="1" applyAlignment="1">
      <alignment horizontal="left" vertical="top" wrapText="1" indent="3"/>
    </xf>
    <xf numFmtId="1" fontId="25" fillId="0" borderId="3" xfId="0" applyNumberFormat="1" applyFont="1" applyBorder="1" applyAlignment="1">
      <alignment horizontal="left" vertical="top" indent="2" shrinkToFit="1"/>
    </xf>
    <xf numFmtId="4" fontId="29" fillId="0" borderId="3" xfId="0" applyNumberFormat="1" applyFont="1" applyBorder="1" applyAlignment="1">
      <alignment horizontal="right" vertical="top" shrinkToFit="1"/>
    </xf>
    <xf numFmtId="0" fontId="79" fillId="0" borderId="3" xfId="0" applyFont="1" applyBorder="1" applyAlignment="1">
      <alignment horizontal="left" vertical="center" wrapText="1"/>
    </xf>
    <xf numFmtId="3" fontId="25" fillId="0" borderId="3" xfId="0" applyNumberFormat="1" applyFont="1" applyBorder="1" applyAlignment="1">
      <alignment horizontal="right" vertical="top" shrinkToFit="1"/>
    </xf>
    <xf numFmtId="3" fontId="79" fillId="0" borderId="3" xfId="0" applyNumberFormat="1" applyFont="1" applyBorder="1" applyAlignment="1">
      <alignment horizontal="left" wrapText="1"/>
    </xf>
    <xf numFmtId="3" fontId="27" fillId="0" borderId="3" xfId="0" applyNumberFormat="1" applyFont="1" applyBorder="1" applyAlignment="1">
      <alignment horizontal="center" vertical="top" wrapText="1"/>
    </xf>
    <xf numFmtId="0" fontId="30" fillId="0" borderId="3" xfId="0" applyFont="1" applyBorder="1" applyAlignment="1">
      <alignment horizontal="left" vertical="top" wrapText="1" indent="1"/>
    </xf>
    <xf numFmtId="3" fontId="82" fillId="0" borderId="3" xfId="0" applyNumberFormat="1" applyFont="1" applyBorder="1" applyAlignment="1">
      <alignment horizontal="right" vertical="top" shrinkToFit="1"/>
    </xf>
    <xf numFmtId="0" fontId="30" fillId="0" borderId="3" xfId="0" applyFont="1" applyBorder="1" applyAlignment="1">
      <alignment horizontal="right" vertical="top" wrapText="1"/>
    </xf>
    <xf numFmtId="1" fontId="29" fillId="0" borderId="3" xfId="0" applyNumberFormat="1" applyFont="1" applyBorder="1" applyAlignment="1">
      <alignment horizontal="left" indent="2" shrinkToFit="1"/>
    </xf>
    <xf numFmtId="3" fontId="83" fillId="0" borderId="3" xfId="0" applyNumberFormat="1" applyFont="1" applyBorder="1" applyAlignment="1">
      <alignment horizontal="right" shrinkToFit="1"/>
    </xf>
    <xf numFmtId="0" fontId="84" fillId="0" borderId="3" xfId="0" applyFont="1" applyBorder="1" applyAlignment="1">
      <alignment horizontal="left" wrapText="1"/>
    </xf>
    <xf numFmtId="1" fontId="29" fillId="0" borderId="3" xfId="0" applyNumberFormat="1" applyFont="1" applyBorder="1" applyAlignment="1">
      <alignment horizontal="left" vertical="center" indent="2" shrinkToFit="1"/>
    </xf>
    <xf numFmtId="3" fontId="83" fillId="0" borderId="3" xfId="0" applyNumberFormat="1" applyFont="1" applyBorder="1" applyAlignment="1">
      <alignment horizontal="right" vertical="center" shrinkToFit="1"/>
    </xf>
    <xf numFmtId="0" fontId="84" fillId="0" borderId="3" xfId="0" applyFont="1" applyBorder="1" applyAlignment="1">
      <alignment horizontal="left" vertical="center" wrapText="1"/>
    </xf>
    <xf numFmtId="3" fontId="83" fillId="0" borderId="3" xfId="0" applyNumberFormat="1" applyFont="1" applyBorder="1" applyAlignment="1">
      <alignment horizontal="right" vertical="top" shrinkToFit="1"/>
    </xf>
    <xf numFmtId="0" fontId="84" fillId="0" borderId="3" xfId="0" applyFont="1" applyBorder="1" applyAlignment="1">
      <alignment horizontal="left" vertical="top" wrapText="1"/>
    </xf>
    <xf numFmtId="1" fontId="29" fillId="0" borderId="3" xfId="0" applyNumberFormat="1" applyFont="1" applyBorder="1" applyAlignment="1">
      <alignment horizontal="left" vertical="top" indent="2" shrinkToFit="1"/>
    </xf>
    <xf numFmtId="3" fontId="29" fillId="0" borderId="3" xfId="0" applyNumberFormat="1" applyFont="1" applyBorder="1" applyAlignment="1">
      <alignment horizontal="left" vertical="top" indent="1" shrinkToFit="1"/>
    </xf>
    <xf numFmtId="3" fontId="29" fillId="0" borderId="3" xfId="0" applyNumberFormat="1" applyFont="1" applyBorder="1" applyAlignment="1">
      <alignment horizontal="left" vertical="center" indent="1" shrinkToFit="1"/>
    </xf>
    <xf numFmtId="0" fontId="79" fillId="0" borderId="0" xfId="0" applyFont="1" applyAlignment="1">
      <alignment horizontal="left" wrapText="1"/>
    </xf>
    <xf numFmtId="0" fontId="30" fillId="0" borderId="0" xfId="0" applyFont="1" applyAlignment="1">
      <alignment horizontal="right" vertical="top" wrapText="1"/>
    </xf>
    <xf numFmtId="3" fontId="25" fillId="0" borderId="0" xfId="0" applyNumberFormat="1" applyFont="1" applyAlignment="1">
      <alignment horizontal="right" vertical="top" shrinkToFit="1"/>
    </xf>
    <xf numFmtId="0" fontId="30" fillId="0" borderId="8" xfId="0" applyFont="1" applyBorder="1" applyAlignment="1">
      <alignment horizontal="center" vertical="top" wrapText="1"/>
    </xf>
    <xf numFmtId="0" fontId="30" fillId="0" borderId="8" xfId="0" applyFont="1" applyBorder="1" applyAlignment="1">
      <alignment horizontal="left" vertical="top" wrapText="1" indent="2"/>
    </xf>
    <xf numFmtId="3" fontId="29" fillId="0" borderId="3" xfId="0" applyNumberFormat="1" applyFont="1" applyBorder="1" applyAlignment="1">
      <alignment horizontal="center" vertical="top" shrinkToFit="1"/>
    </xf>
    <xf numFmtId="0" fontId="30" fillId="8" borderId="3" xfId="0" applyFont="1" applyFill="1" applyBorder="1" applyAlignment="1">
      <alignment horizontal="right" vertical="top" wrapText="1"/>
    </xf>
    <xf numFmtId="3" fontId="25" fillId="8" borderId="3" xfId="0" applyNumberFormat="1" applyFont="1" applyFill="1" applyBorder="1" applyAlignment="1">
      <alignment horizontal="right" vertical="top" shrinkToFit="1"/>
    </xf>
    <xf numFmtId="2" fontId="29" fillId="0" borderId="3" xfId="0" applyNumberFormat="1" applyFont="1" applyBorder="1" applyAlignment="1">
      <alignment horizontal="center" vertical="top" shrinkToFit="1"/>
    </xf>
    <xf numFmtId="3" fontId="29" fillId="0" borderId="3" xfId="0" applyNumberFormat="1" applyFont="1" applyBorder="1" applyAlignment="1">
      <alignment horizontal="center" vertical="center" shrinkToFit="1"/>
    </xf>
    <xf numFmtId="4" fontId="29" fillId="0" borderId="3" xfId="0" applyNumberFormat="1" applyFont="1" applyBorder="1" applyAlignment="1">
      <alignment horizontal="left" vertical="top" indent="2" shrinkToFit="1"/>
    </xf>
    <xf numFmtId="4" fontId="29" fillId="0" borderId="3" xfId="0" applyNumberFormat="1" applyFont="1" applyBorder="1" applyAlignment="1">
      <alignment horizontal="left" vertical="top" indent="1" shrinkToFit="1"/>
    </xf>
    <xf numFmtId="0" fontId="85" fillId="0" borderId="0" xfId="0" applyFont="1"/>
    <xf numFmtId="0" fontId="86" fillId="0" borderId="0" xfId="0" applyFont="1"/>
    <xf numFmtId="0" fontId="87" fillId="0" borderId="7" xfId="0" applyFont="1" applyBorder="1"/>
    <xf numFmtId="0" fontId="86" fillId="0" borderId="7" xfId="0" applyFont="1" applyBorder="1" applyAlignment="1">
      <alignment horizontal="left" indent="1"/>
    </xf>
    <xf numFmtId="165" fontId="87" fillId="0" borderId="7" xfId="1" applyNumberFormat="1" applyFont="1" applyBorder="1"/>
    <xf numFmtId="0" fontId="4" fillId="0" borderId="0" xfId="0" quotePrefix="1" applyFont="1"/>
    <xf numFmtId="165" fontId="6" fillId="10" borderId="0" xfId="1" applyNumberFormat="1" applyFont="1" applyFill="1"/>
    <xf numFmtId="9" fontId="4" fillId="10" borderId="0" xfId="0" applyNumberFormat="1" applyFont="1" applyFill="1"/>
    <xf numFmtId="0" fontId="4" fillId="10" borderId="0" xfId="0" applyFont="1" applyFill="1"/>
    <xf numFmtId="0" fontId="0" fillId="11" borderId="0" xfId="0" applyFill="1"/>
    <xf numFmtId="9" fontId="35" fillId="10" borderId="0" xfId="2" applyFont="1" applyFill="1" applyAlignment="1">
      <alignment vertical="center"/>
    </xf>
    <xf numFmtId="9" fontId="35" fillId="10" borderId="7" xfId="2" applyFont="1" applyFill="1" applyBorder="1" applyAlignment="1">
      <alignment vertical="center" wrapText="1"/>
    </xf>
    <xf numFmtId="0" fontId="88" fillId="0" borderId="0" xfId="0" applyFont="1"/>
    <xf numFmtId="0" fontId="8" fillId="0" borderId="7" xfId="0" applyFont="1" applyBorder="1" applyAlignment="1">
      <alignment horizontal="center"/>
    </xf>
    <xf numFmtId="0" fontId="88" fillId="0" borderId="7" xfId="0" applyFont="1" applyBorder="1" applyAlignment="1">
      <alignment horizontal="center"/>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0" fontId="10" fillId="0" borderId="6" xfId="0" applyFont="1" applyBorder="1" applyAlignment="1">
      <alignment horizontal="right" vertical="top" wrapText="1"/>
    </xf>
    <xf numFmtId="0" fontId="42" fillId="0" borderId="4" xfId="0" applyFont="1" applyBorder="1" applyAlignment="1">
      <alignment horizontal="right" vertical="top" wrapText="1"/>
    </xf>
    <xf numFmtId="0" fontId="42" fillId="0" borderId="5" xfId="0" applyFont="1" applyBorder="1" applyAlignment="1">
      <alignment horizontal="right" vertical="top" wrapText="1"/>
    </xf>
    <xf numFmtId="0" fontId="42" fillId="0" borderId="6" xfId="0" applyFont="1" applyBorder="1" applyAlignment="1">
      <alignment horizontal="right" vertical="top" wrapText="1"/>
    </xf>
    <xf numFmtId="0" fontId="18" fillId="0" borderId="4" xfId="0" applyFont="1" applyBorder="1" applyAlignment="1">
      <alignment horizontal="right" vertical="top" wrapText="1"/>
    </xf>
    <xf numFmtId="0" fontId="18" fillId="0" borderId="5" xfId="0" applyFont="1" applyBorder="1" applyAlignment="1">
      <alignment horizontal="right" vertical="top" wrapText="1"/>
    </xf>
    <xf numFmtId="0" fontId="18" fillId="0" borderId="6"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5" fillId="0" borderId="6" xfId="0" applyFont="1" applyBorder="1" applyAlignment="1">
      <alignment horizontal="right" vertical="top" wrapText="1"/>
    </xf>
    <xf numFmtId="0" fontId="11" fillId="0" borderId="4" xfId="0" applyFont="1" applyBorder="1" applyAlignment="1">
      <alignment horizontal="left" vertical="top" wrapText="1" indent="32"/>
    </xf>
    <xf numFmtId="0" fontId="10" fillId="0" borderId="5" xfId="0" applyFont="1" applyBorder="1" applyAlignment="1">
      <alignment horizontal="left" vertical="top" wrapText="1" indent="32"/>
    </xf>
    <xf numFmtId="0" fontId="10" fillId="0" borderId="6" xfId="0" applyFont="1" applyBorder="1" applyAlignment="1">
      <alignment horizontal="left" vertical="top" wrapText="1" indent="32"/>
    </xf>
    <xf numFmtId="0" fontId="45" fillId="9" borderId="13" xfId="0" applyFont="1" applyFill="1" applyBorder="1" applyAlignment="1">
      <alignment horizontal="center" vertical="center"/>
    </xf>
    <xf numFmtId="0" fontId="45" fillId="9" borderId="14" xfId="0" applyFont="1" applyFill="1" applyBorder="1" applyAlignment="1">
      <alignment horizontal="center" vertical="center"/>
    </xf>
    <xf numFmtId="0" fontId="0" fillId="0" borderId="4" xfId="0" applyBorder="1" applyAlignment="1">
      <alignment horizontal="left" wrapText="1"/>
    </xf>
    <xf numFmtId="0" fontId="0" fillId="0" borderId="5" xfId="0" applyBorder="1" applyAlignment="1">
      <alignment horizontal="left" wrapText="1"/>
    </xf>
    <xf numFmtId="0" fontId="0" fillId="0" borderId="6" xfId="0" applyBorder="1" applyAlignment="1">
      <alignment horizontal="left" wrapText="1"/>
    </xf>
    <xf numFmtId="0" fontId="42" fillId="0" borderId="4" xfId="0" applyFont="1" applyBorder="1" applyAlignment="1">
      <alignment horizontal="left" vertical="top" wrapText="1" indent="28"/>
    </xf>
    <xf numFmtId="0" fontId="42" fillId="0" borderId="5" xfId="0" applyFont="1" applyBorder="1" applyAlignment="1">
      <alignment horizontal="left" vertical="top" wrapText="1" indent="28"/>
    </xf>
    <xf numFmtId="0" fontId="42" fillId="0" borderId="6" xfId="0" applyFont="1" applyBorder="1" applyAlignment="1">
      <alignment horizontal="left" vertical="top" wrapText="1" indent="28"/>
    </xf>
    <xf numFmtId="0" fontId="30" fillId="0" borderId="4" xfId="0" applyFont="1" applyBorder="1" applyAlignment="1">
      <alignment horizontal="right" vertical="top" wrapText="1"/>
    </xf>
    <xf numFmtId="0" fontId="30" fillId="0" borderId="5" xfId="0" applyFont="1" applyBorder="1" applyAlignment="1">
      <alignment horizontal="right" vertical="top" wrapText="1"/>
    </xf>
    <xf numFmtId="0" fontId="30" fillId="0" borderId="6" xfId="0" applyFont="1" applyBorder="1" applyAlignment="1">
      <alignment horizontal="right" vertical="top" wrapText="1"/>
    </xf>
    <xf numFmtId="0" fontId="79" fillId="0" borderId="4" xfId="0" applyFont="1" applyBorder="1" applyAlignment="1">
      <alignment horizontal="left" wrapText="1"/>
    </xf>
    <xf numFmtId="0" fontId="79" fillId="0" borderId="5" xfId="0" applyFont="1" applyBorder="1" applyAlignment="1">
      <alignment horizontal="left" wrapText="1"/>
    </xf>
    <xf numFmtId="0" fontId="79" fillId="0" borderId="6" xfId="0" applyFont="1" applyBorder="1" applyAlignment="1">
      <alignment horizontal="left" wrapText="1"/>
    </xf>
    <xf numFmtId="0" fontId="30" fillId="0" borderId="4" xfId="0" applyFont="1" applyBorder="1" applyAlignment="1">
      <alignment horizontal="left" vertical="top" wrapText="1" indent="28"/>
    </xf>
    <xf numFmtId="0" fontId="30" fillId="0" borderId="5" xfId="0" applyFont="1" applyBorder="1" applyAlignment="1">
      <alignment horizontal="left" vertical="top" wrapText="1" indent="28"/>
    </xf>
    <xf numFmtId="0" fontId="30" fillId="0" borderId="6" xfId="0" applyFont="1" applyBorder="1" applyAlignment="1">
      <alignment horizontal="left" vertical="top" wrapText="1" indent="28"/>
    </xf>
    <xf numFmtId="0" fontId="64" fillId="0" borderId="13" xfId="0" applyFont="1" applyBorder="1" applyAlignment="1">
      <alignment horizontal="center" vertical="center"/>
    </xf>
    <xf numFmtId="0" fontId="64" fillId="0" borderId="14" xfId="0" applyFont="1" applyBorder="1" applyAlignment="1">
      <alignment horizontal="center" vertical="center"/>
    </xf>
  </cellXfs>
  <cellStyles count="4">
    <cellStyle name="Comma" xfId="1" builtinId="3"/>
    <cellStyle name="Comma 2" xfId="3" xr:uid="{B896BB56-AED6-4418-972B-B949AA1DEE1E}"/>
    <cellStyle name="Normal" xfId="0" builtinId="0"/>
    <cellStyle name="Percent" xfId="2" builtinId="5"/>
  </cellStyles>
  <dxfs count="0"/>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11</xdr:row>
      <xdr:rowOff>0</xdr:rowOff>
    </xdr:from>
    <xdr:to>
      <xdr:col>1</xdr:col>
      <xdr:colOff>244230</xdr:colOff>
      <xdr:row>22</xdr:row>
      <xdr:rowOff>157846</xdr:rowOff>
    </xdr:to>
    <xdr:sp macro="" textlink="">
      <xdr:nvSpPr>
        <xdr:cNvPr id="2" name="Title 3">
          <a:extLst>
            <a:ext uri="{FF2B5EF4-FFF2-40B4-BE49-F238E27FC236}">
              <a16:creationId xmlns:a16="http://schemas.microsoft.com/office/drawing/2014/main" id="{E956E4FE-500F-41E9-AD98-0F67A66F18DE}"/>
            </a:ext>
          </a:extLst>
        </xdr:cNvPr>
        <xdr:cNvSpPr>
          <a:spLocks noGrp="1"/>
        </xdr:cNvSpPr>
      </xdr:nvSpPr>
      <xdr:spPr>
        <a:xfrm>
          <a:off x="0" y="2227385"/>
          <a:ext cx="5353538" cy="2199615"/>
        </a:xfrm>
        <a:prstGeom prst="rect">
          <a:avLst/>
        </a:prstGeom>
        <a:noFill/>
      </xdr:spPr>
      <xdr:txBody>
        <a:bodyPr vert="horz" wrap="square" lIns="0" tIns="0" rIns="0" bIns="0" rtlCol="0" anchor="b" anchorCtr="0">
          <a:noAutofit/>
        </a:bodyPr>
        <a:lstStyle>
          <a:lvl1pPr algn="ctr" eaLnBrk="1" hangingPunct="1">
            <a:lnSpc>
              <a:spcPct val="100000"/>
            </a:lnSpc>
            <a:defRPr sz="6000" b="0" i="0">
              <a:solidFill>
                <a:srgbClr val="00338D"/>
              </a:solidFill>
              <a:latin typeface="KPMG Extralight"/>
              <a:cs typeface="KPMG Extralight"/>
            </a:defRPr>
          </a:lvl1pPr>
        </a:lstStyle>
        <a:p>
          <a:pPr marL="0" indent="0" algn="l" defTabSz="844083" rtl="0" eaLnBrk="1" hangingPunct="1">
            <a:lnSpc>
              <a:spcPct val="70000"/>
            </a:lnSpc>
            <a:spcBef>
              <a:spcPct val="0"/>
            </a:spcBef>
          </a:pPr>
          <a:r>
            <a:rPr lang="en-US" sz="4000" b="1" i="0" kern="1200">
              <a:solidFill>
                <a:sysClr val="windowText" lastClr="000000"/>
              </a:solidFill>
              <a:latin typeface="Tw Cen MT Condensed" panose="020B0606020104020203" pitchFamily="34" charset="0"/>
              <a:ea typeface="+mj-ea"/>
              <a:cs typeface="+mj-cs"/>
            </a:rPr>
            <a:t>Chaman Master Plan</a:t>
          </a:r>
          <a:br>
            <a:rPr lang="en-US" sz="4000" b="1" i="0" kern="1200">
              <a:solidFill>
                <a:sysClr val="windowText" lastClr="000000"/>
              </a:solidFill>
              <a:latin typeface="Tw Cen MT Condensed" panose="020B0606020104020203" pitchFamily="34" charset="0"/>
              <a:ea typeface="+mj-ea"/>
              <a:cs typeface="+mj-cs"/>
            </a:rPr>
          </a:br>
          <a:br>
            <a:rPr lang="en-US" sz="4000" b="1" i="0" kern="1200">
              <a:solidFill>
                <a:sysClr val="windowText" lastClr="000000"/>
              </a:solidFill>
              <a:latin typeface="Tw Cen MT Condensed" panose="020B0606020104020203" pitchFamily="34" charset="0"/>
              <a:ea typeface="+mj-ea"/>
              <a:cs typeface="+mj-cs"/>
            </a:rPr>
          </a:br>
          <a:r>
            <a:rPr lang="en-US" sz="4000" b="1" i="0" kern="1200">
              <a:solidFill>
                <a:sysClr val="windowText" lastClr="000000"/>
              </a:solidFill>
              <a:latin typeface="Tw Cen MT Condensed" panose="020B0606020104020203" pitchFamily="34" charset="0"/>
              <a:ea typeface="+mj-ea"/>
              <a:cs typeface="+mj-cs"/>
            </a:rPr>
            <a:t>Financial Model</a:t>
          </a:r>
        </a:p>
        <a:p>
          <a:pPr marL="0" indent="0" algn="l" defTabSz="844083" rtl="0" eaLnBrk="1" hangingPunct="1">
            <a:lnSpc>
              <a:spcPct val="70000"/>
            </a:lnSpc>
            <a:spcBef>
              <a:spcPct val="0"/>
            </a:spcBef>
          </a:pPr>
          <a:endParaRPr lang="en-US" sz="4000" b="1" i="0" kern="1200">
            <a:solidFill>
              <a:sysClr val="windowText" lastClr="000000"/>
            </a:solidFill>
            <a:latin typeface="Tw Cen MT Condensed" panose="020B0606020104020203" pitchFamily="34" charset="0"/>
            <a:ea typeface="+mj-ea"/>
            <a:cs typeface="+mj-cs"/>
          </a:endParaRPr>
        </a:p>
        <a:p>
          <a:pPr marL="0" indent="0" algn="l" defTabSz="844083" rtl="0" eaLnBrk="1" hangingPunct="1">
            <a:lnSpc>
              <a:spcPct val="70000"/>
            </a:lnSpc>
            <a:spcBef>
              <a:spcPct val="0"/>
            </a:spcBef>
          </a:pPr>
          <a:r>
            <a:rPr lang="en-US" sz="4000" b="1" i="0" kern="1200">
              <a:solidFill>
                <a:sysClr val="windowText" lastClr="000000"/>
              </a:solidFill>
              <a:latin typeface="Tw Cen MT Condensed" panose="020B0606020104020203" pitchFamily="34" charset="0"/>
              <a:ea typeface="+mj-ea"/>
              <a:cs typeface="+mj-cs"/>
            </a:rPr>
            <a:t>BPPPA</a:t>
          </a:r>
        </a:p>
        <a:p>
          <a:pPr marL="0" indent="0" algn="l" defTabSz="844083" rtl="0" eaLnBrk="1" hangingPunct="1">
            <a:lnSpc>
              <a:spcPct val="70000"/>
            </a:lnSpc>
            <a:spcBef>
              <a:spcPct val="0"/>
            </a:spcBef>
          </a:pPr>
          <a:endParaRPr lang="en-US" sz="4000" b="1" i="0" kern="1200">
            <a:solidFill>
              <a:sysClr val="windowText" lastClr="000000"/>
            </a:solidFill>
            <a:latin typeface="Tw Cen MT Condensed" panose="020B0606020104020203" pitchFamily="34" charset="0"/>
            <a:ea typeface="+mj-ea"/>
            <a:cs typeface="+mj-cs"/>
          </a:endParaRPr>
        </a:p>
        <a:p>
          <a:pPr marL="0" indent="0" algn="l" defTabSz="844083" rtl="0" eaLnBrk="1" hangingPunct="1">
            <a:lnSpc>
              <a:spcPct val="70000"/>
            </a:lnSpc>
            <a:spcBef>
              <a:spcPct val="0"/>
            </a:spcBef>
          </a:pPr>
          <a:r>
            <a:rPr lang="en-US" sz="2000" b="1" i="0" kern="1200">
              <a:solidFill>
                <a:sysClr val="windowText" lastClr="000000"/>
              </a:solidFill>
              <a:latin typeface="Tw Cen MT Condensed" panose="020B0606020104020203" pitchFamily="34" charset="0"/>
              <a:ea typeface="+mj-ea"/>
              <a:cs typeface="+mj-cs"/>
            </a:rPr>
            <a:t>August</a:t>
          </a:r>
          <a:r>
            <a:rPr lang="en-US" sz="2000" b="1" i="0" kern="1200" baseline="0">
              <a:solidFill>
                <a:sysClr val="windowText" lastClr="000000"/>
              </a:solidFill>
              <a:latin typeface="Tw Cen MT Condensed" panose="020B0606020104020203" pitchFamily="34" charset="0"/>
              <a:ea typeface="+mj-ea"/>
              <a:cs typeface="+mj-cs"/>
            </a:rPr>
            <a:t> 01,</a:t>
          </a:r>
          <a:r>
            <a:rPr lang="en-US" sz="2000" b="1" i="0" kern="1200">
              <a:solidFill>
                <a:sysClr val="windowText" lastClr="000000"/>
              </a:solidFill>
              <a:latin typeface="Tw Cen MT Condensed" panose="020B0606020104020203" pitchFamily="34" charset="0"/>
              <a:ea typeface="+mj-ea"/>
              <a:cs typeface="+mj-cs"/>
            </a:rPr>
            <a:t> 2024</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FAA64-9553-48DD-9831-0496D7B1442F}">
  <dimension ref="A1:Z30"/>
  <sheetViews>
    <sheetView showGridLines="0" zoomScale="74" workbookViewId="0">
      <selection activeCell="F24" sqref="F24"/>
    </sheetView>
  </sheetViews>
  <sheetFormatPr defaultColWidth="8.90625" defaultRowHeight="12.5"/>
  <cols>
    <col min="1" max="1" width="19.1796875" style="2" bestFit="1" customWidth="1"/>
    <col min="2" max="3" width="14.6328125" style="2" bestFit="1" customWidth="1"/>
    <col min="4" max="4" width="16.08984375" style="2" bestFit="1" customWidth="1"/>
    <col min="5" max="5" width="12.81640625" style="2" bestFit="1" customWidth="1"/>
    <col min="6" max="6" width="11.08984375" style="2" bestFit="1" customWidth="1"/>
    <col min="7" max="7" width="13.1796875" style="2" bestFit="1" customWidth="1"/>
    <col min="8" max="9" width="11.08984375" style="2" bestFit="1" customWidth="1"/>
    <col min="10" max="10" width="11.54296875" style="2" bestFit="1" customWidth="1"/>
    <col min="11" max="16" width="12.08984375" style="2" bestFit="1" customWidth="1"/>
    <col min="17" max="17" width="12.54296875" style="2" bestFit="1" customWidth="1"/>
    <col min="18" max="16384" width="8.90625" style="2"/>
  </cols>
  <sheetData>
    <row r="1" spans="1:26" ht="13">
      <c r="A1" s="19" t="s">
        <v>0</v>
      </c>
    </row>
    <row r="2" spans="1:26" ht="13">
      <c r="A2" s="19" t="s">
        <v>201</v>
      </c>
    </row>
    <row r="5" spans="1:26" ht="13">
      <c r="A5" s="19" t="s">
        <v>72</v>
      </c>
      <c r="B5" s="11" t="s">
        <v>30</v>
      </c>
      <c r="C5" s="11" t="s">
        <v>31</v>
      </c>
      <c r="D5" s="11" t="s">
        <v>32</v>
      </c>
      <c r="E5" s="11" t="s">
        <v>33</v>
      </c>
      <c r="F5" s="11" t="s">
        <v>34</v>
      </c>
      <c r="G5" s="11" t="s">
        <v>35</v>
      </c>
      <c r="H5" s="11" t="s">
        <v>36</v>
      </c>
      <c r="I5" s="11" t="s">
        <v>37</v>
      </c>
      <c r="J5" s="11" t="s">
        <v>38</v>
      </c>
      <c r="K5" s="11" t="s">
        <v>39</v>
      </c>
      <c r="L5" s="11" t="s">
        <v>40</v>
      </c>
      <c r="M5" s="11" t="s">
        <v>41</v>
      </c>
      <c r="N5" s="11" t="s">
        <v>42</v>
      </c>
      <c r="O5" s="11" t="s">
        <v>43</v>
      </c>
      <c r="P5" s="11" t="s">
        <v>44</v>
      </c>
      <c r="Q5" s="11" t="s">
        <v>45</v>
      </c>
      <c r="R5" s="11" t="s">
        <v>46</v>
      </c>
      <c r="S5" s="11" t="s">
        <v>47</v>
      </c>
      <c r="T5" s="11" t="s">
        <v>48</v>
      </c>
      <c r="U5" s="11" t="s">
        <v>49</v>
      </c>
      <c r="V5" s="11" t="s">
        <v>182</v>
      </c>
      <c r="W5" s="11" t="s">
        <v>183</v>
      </c>
      <c r="X5" s="11" t="s">
        <v>184</v>
      </c>
      <c r="Y5" s="11" t="s">
        <v>185</v>
      </c>
      <c r="Z5" s="11" t="s">
        <v>186</v>
      </c>
    </row>
    <row r="7" spans="1:26" ht="13">
      <c r="A7" s="2" t="s">
        <v>26</v>
      </c>
      <c r="B7" s="38" t="e">
        <f>PnL!B5/PnL!B5</f>
        <v>#DIV/0!</v>
      </c>
      <c r="C7" s="38" t="e">
        <f>PnL!C5/PnL!C5</f>
        <v>#DIV/0!</v>
      </c>
      <c r="D7" s="38" t="e">
        <f>PnL!D5/PnL!D5</f>
        <v>#DIV/0!</v>
      </c>
      <c r="E7" s="38" t="e">
        <f>PnL!E5/PnL!E5</f>
        <v>#DIV/0!</v>
      </c>
      <c r="F7" s="38" t="e">
        <f>PnL!F5/PnL!F5</f>
        <v>#DIV/0!</v>
      </c>
      <c r="G7" s="38" t="e">
        <f>PnL!G5/PnL!G5</f>
        <v>#DIV/0!</v>
      </c>
      <c r="H7" s="38" t="e">
        <f>PnL!H5/PnL!H5</f>
        <v>#DIV/0!</v>
      </c>
      <c r="I7" s="38" t="e">
        <f>PnL!I5/PnL!I5</f>
        <v>#DIV/0!</v>
      </c>
      <c r="J7" s="38" t="e">
        <f>PnL!J5/PnL!J5</f>
        <v>#DIV/0!</v>
      </c>
      <c r="K7" s="38" t="e">
        <f>PnL!K5/PnL!K5</f>
        <v>#DIV/0!</v>
      </c>
      <c r="L7" s="38" t="e">
        <f>PnL!L5/PnL!L5</f>
        <v>#DIV/0!</v>
      </c>
      <c r="M7" s="38" t="e">
        <f>PnL!M5/PnL!M5</f>
        <v>#DIV/0!</v>
      </c>
      <c r="N7" s="38" t="e">
        <f>PnL!N5/PnL!N5</f>
        <v>#DIV/0!</v>
      </c>
      <c r="O7" s="38" t="e">
        <f>PnL!O5/PnL!O5</f>
        <v>#DIV/0!</v>
      </c>
      <c r="P7" s="38" t="e">
        <f>PnL!P5/PnL!P5</f>
        <v>#DIV/0!</v>
      </c>
      <c r="Q7" s="38" t="e">
        <f>PnL!Q5/PnL!Q5</f>
        <v>#DIV/0!</v>
      </c>
      <c r="R7" s="38" t="e">
        <f>PnL!R5/PnL!R5</f>
        <v>#DIV/0!</v>
      </c>
      <c r="S7" s="38" t="e">
        <f>PnL!S5/PnL!S5</f>
        <v>#DIV/0!</v>
      </c>
      <c r="T7" s="38" t="e">
        <f>PnL!T5/PnL!T5</f>
        <v>#DIV/0!</v>
      </c>
      <c r="U7" s="38" t="e">
        <f>PnL!U5/PnL!U5</f>
        <v>#DIV/0!</v>
      </c>
      <c r="V7" s="38" t="e">
        <f>PnL!#REF!/PnL!#REF!</f>
        <v>#REF!</v>
      </c>
      <c r="W7" s="38" t="e">
        <f>PnL!#REF!/PnL!#REF!</f>
        <v>#REF!</v>
      </c>
      <c r="X7" s="38" t="e">
        <f>PnL!#REF!/PnL!#REF!</f>
        <v>#REF!</v>
      </c>
      <c r="Y7" s="38" t="e">
        <f>PnL!#REF!/PnL!#REF!</f>
        <v>#REF!</v>
      </c>
      <c r="Z7" s="38" t="e">
        <f>PnL!#REF!/PnL!#REF!</f>
        <v>#REF!</v>
      </c>
    </row>
    <row r="8" spans="1:26">
      <c r="A8" s="2" t="s">
        <v>73</v>
      </c>
    </row>
    <row r="9" spans="1:26">
      <c r="A9" s="3" t="s">
        <v>23</v>
      </c>
      <c r="B9" s="15" t="e">
        <f>PnL!B11/PnL!B$5</f>
        <v>#DIV/0!</v>
      </c>
      <c r="C9" s="15" t="e">
        <f>PnL!C11/PnL!C$5</f>
        <v>#DIV/0!</v>
      </c>
      <c r="D9" s="15" t="e">
        <f>PnL!D11/PnL!D$5</f>
        <v>#DIV/0!</v>
      </c>
      <c r="E9" s="15" t="e">
        <f>PnL!E11/PnL!E$5</f>
        <v>#DIV/0!</v>
      </c>
      <c r="F9" s="15" t="e">
        <f>PnL!F11/PnL!F$5</f>
        <v>#DIV/0!</v>
      </c>
      <c r="G9" s="15" t="e">
        <f>PnL!G11/PnL!G$5</f>
        <v>#DIV/0!</v>
      </c>
      <c r="H9" s="15" t="e">
        <f>PnL!H11/PnL!H$5</f>
        <v>#DIV/0!</v>
      </c>
      <c r="I9" s="15" t="e">
        <f>PnL!I11/PnL!I$5</f>
        <v>#DIV/0!</v>
      </c>
      <c r="J9" s="15" t="e">
        <f>PnL!J11/PnL!J$5</f>
        <v>#DIV/0!</v>
      </c>
      <c r="K9" s="15" t="e">
        <f>PnL!K11/PnL!K$5</f>
        <v>#DIV/0!</v>
      </c>
      <c r="L9" s="15" t="e">
        <f>PnL!L11/PnL!L$5</f>
        <v>#DIV/0!</v>
      </c>
      <c r="M9" s="15" t="e">
        <f>PnL!M11/PnL!M$5</f>
        <v>#DIV/0!</v>
      </c>
      <c r="N9" s="15" t="e">
        <f>PnL!N11/PnL!N$5</f>
        <v>#DIV/0!</v>
      </c>
      <c r="O9" s="15" t="e">
        <f>PnL!O11/PnL!O$5</f>
        <v>#DIV/0!</v>
      </c>
      <c r="P9" s="15" t="e">
        <f>PnL!P11/PnL!P$5</f>
        <v>#DIV/0!</v>
      </c>
      <c r="Q9" s="15" t="e">
        <f>PnL!Q11/PnL!Q$5</f>
        <v>#DIV/0!</v>
      </c>
      <c r="R9" s="15" t="e">
        <f>PnL!R11/PnL!R$5</f>
        <v>#DIV/0!</v>
      </c>
      <c r="S9" s="15" t="e">
        <f>PnL!S11/PnL!S$5</f>
        <v>#DIV/0!</v>
      </c>
      <c r="T9" s="15" t="e">
        <f>PnL!T11/PnL!T$5</f>
        <v>#DIV/0!</v>
      </c>
      <c r="U9" s="15" t="e">
        <f>PnL!U11/PnL!U$5</f>
        <v>#DIV/0!</v>
      </c>
      <c r="V9" s="15" t="e">
        <f>PnL!#REF!/PnL!#REF!</f>
        <v>#REF!</v>
      </c>
      <c r="W9" s="15" t="e">
        <f>PnL!#REF!/PnL!#REF!</f>
        <v>#REF!</v>
      </c>
      <c r="X9" s="15" t="e">
        <f>PnL!#REF!/PnL!#REF!</f>
        <v>#REF!</v>
      </c>
      <c r="Y9" s="15" t="e">
        <f>PnL!#REF!/PnL!#REF!</f>
        <v>#REF!</v>
      </c>
      <c r="Z9" s="15" t="e">
        <f>PnL!#REF!/PnL!#REF!</f>
        <v>#REF!</v>
      </c>
    </row>
    <row r="10" spans="1:26">
      <c r="A10" s="3" t="s">
        <v>71</v>
      </c>
      <c r="B10" s="15" t="e">
        <f>PnL!B13/PnL!B$5</f>
        <v>#DIV/0!</v>
      </c>
      <c r="C10" s="15" t="e">
        <f>PnL!C13/PnL!C$5</f>
        <v>#DIV/0!</v>
      </c>
      <c r="D10" s="15" t="e">
        <f>PnL!D13/PnL!D$5</f>
        <v>#DIV/0!</v>
      </c>
      <c r="E10" s="15" t="e">
        <f>PnL!E13/PnL!E$5</f>
        <v>#DIV/0!</v>
      </c>
      <c r="F10" s="15" t="e">
        <f>PnL!F13/PnL!F$5</f>
        <v>#DIV/0!</v>
      </c>
      <c r="G10" s="15" t="e">
        <f>PnL!G13/PnL!G$5</f>
        <v>#DIV/0!</v>
      </c>
      <c r="H10" s="15" t="e">
        <f>PnL!H13/PnL!H$5</f>
        <v>#DIV/0!</v>
      </c>
      <c r="I10" s="15" t="e">
        <f>PnL!I13/PnL!I$5</f>
        <v>#DIV/0!</v>
      </c>
      <c r="J10" s="15" t="e">
        <f>PnL!J13/PnL!J$5</f>
        <v>#DIV/0!</v>
      </c>
      <c r="K10" s="15" t="e">
        <f>PnL!K13/PnL!K$5</f>
        <v>#DIV/0!</v>
      </c>
      <c r="L10" s="15" t="e">
        <f>PnL!L13/PnL!L$5</f>
        <v>#DIV/0!</v>
      </c>
      <c r="M10" s="15" t="e">
        <f>PnL!M13/PnL!M$5</f>
        <v>#DIV/0!</v>
      </c>
      <c r="N10" s="15" t="e">
        <f>PnL!N13/PnL!N$5</f>
        <v>#DIV/0!</v>
      </c>
      <c r="O10" s="15" t="e">
        <f>PnL!O13/PnL!O$5</f>
        <v>#DIV/0!</v>
      </c>
      <c r="P10" s="15" t="e">
        <f>PnL!P13/PnL!P$5</f>
        <v>#DIV/0!</v>
      </c>
      <c r="Q10" s="15" t="e">
        <f>PnL!Q13/PnL!Q$5</f>
        <v>#DIV/0!</v>
      </c>
      <c r="R10" s="15" t="e">
        <f>PnL!R13/PnL!R$5</f>
        <v>#DIV/0!</v>
      </c>
      <c r="S10" s="15" t="e">
        <f>PnL!S13/PnL!S$5</f>
        <v>#DIV/0!</v>
      </c>
      <c r="T10" s="15" t="e">
        <f>PnL!T13/PnL!T$5</f>
        <v>#DIV/0!</v>
      </c>
      <c r="U10" s="15" t="e">
        <f>PnL!U13/PnL!U$5</f>
        <v>#DIV/0!</v>
      </c>
      <c r="V10" s="15" t="e">
        <f>PnL!#REF!/PnL!#REF!</f>
        <v>#REF!</v>
      </c>
      <c r="W10" s="15" t="e">
        <f>PnL!#REF!/PnL!#REF!</f>
        <v>#REF!</v>
      </c>
      <c r="X10" s="15" t="e">
        <f>PnL!#REF!/PnL!#REF!</f>
        <v>#REF!</v>
      </c>
      <c r="Y10" s="15" t="e">
        <f>PnL!#REF!/PnL!#REF!</f>
        <v>#REF!</v>
      </c>
      <c r="Z10" s="15" t="e">
        <f>PnL!#REF!/PnL!#REF!</f>
        <v>#REF!</v>
      </c>
    </row>
    <row r="11" spans="1:26">
      <c r="A11" s="3" t="s">
        <v>79</v>
      </c>
      <c r="B11" s="15" t="e">
        <f>PnL!#REF!/PnL!B$5</f>
        <v>#REF!</v>
      </c>
      <c r="C11" s="15" t="e">
        <f>PnL!#REF!/PnL!C$5</f>
        <v>#REF!</v>
      </c>
      <c r="D11" s="15" t="e">
        <f>PnL!#REF!/PnL!D$5</f>
        <v>#REF!</v>
      </c>
      <c r="E11" s="15" t="e">
        <f>PnL!#REF!/PnL!E$5</f>
        <v>#REF!</v>
      </c>
      <c r="F11" s="15" t="e">
        <f>PnL!#REF!/PnL!F$5</f>
        <v>#REF!</v>
      </c>
      <c r="G11" s="15" t="e">
        <f>PnL!#REF!/PnL!G$5</f>
        <v>#REF!</v>
      </c>
      <c r="H11" s="15" t="e">
        <f>PnL!#REF!/PnL!H$5</f>
        <v>#REF!</v>
      </c>
      <c r="I11" s="15" t="e">
        <f>PnL!#REF!/PnL!I$5</f>
        <v>#REF!</v>
      </c>
      <c r="J11" s="15" t="e">
        <f>PnL!#REF!/PnL!J$5</f>
        <v>#REF!</v>
      </c>
      <c r="K11" s="15" t="e">
        <f>PnL!#REF!/PnL!K$5</f>
        <v>#REF!</v>
      </c>
      <c r="L11" s="15" t="e">
        <f>PnL!#REF!/PnL!L$5</f>
        <v>#REF!</v>
      </c>
      <c r="M11" s="15" t="e">
        <f>PnL!#REF!/PnL!M$5</f>
        <v>#REF!</v>
      </c>
      <c r="N11" s="15" t="e">
        <f>PnL!#REF!/PnL!N$5</f>
        <v>#REF!</v>
      </c>
      <c r="O11" s="15" t="e">
        <f>PnL!#REF!/PnL!O$5</f>
        <v>#REF!</v>
      </c>
      <c r="P11" s="15" t="e">
        <f>PnL!#REF!/PnL!P$5</f>
        <v>#REF!</v>
      </c>
      <c r="Q11" s="15" t="e">
        <f>PnL!#REF!/PnL!Q$5</f>
        <v>#REF!</v>
      </c>
      <c r="R11" s="15" t="e">
        <f>PnL!#REF!/PnL!R$5</f>
        <v>#REF!</v>
      </c>
      <c r="S11" s="15" t="e">
        <f>PnL!#REF!/PnL!S$5</f>
        <v>#REF!</v>
      </c>
      <c r="T11" s="15" t="e">
        <f>PnL!#REF!/PnL!T$5</f>
        <v>#REF!</v>
      </c>
      <c r="U11" s="15" t="e">
        <f>PnL!#REF!/PnL!U$5</f>
        <v>#REF!</v>
      </c>
      <c r="V11" s="15" t="e">
        <f>PnL!#REF!/PnL!#REF!</f>
        <v>#REF!</v>
      </c>
      <c r="W11" s="15" t="e">
        <f>PnL!#REF!/PnL!#REF!</f>
        <v>#REF!</v>
      </c>
      <c r="X11" s="15" t="e">
        <f>PnL!#REF!/PnL!#REF!</f>
        <v>#REF!</v>
      </c>
      <c r="Y11" s="15" t="e">
        <f>PnL!#REF!/PnL!#REF!</f>
        <v>#REF!</v>
      </c>
      <c r="Z11" s="15" t="e">
        <f>PnL!#REF!/PnL!#REF!</f>
        <v>#REF!</v>
      </c>
    </row>
    <row r="12" spans="1:26">
      <c r="A12" s="3" t="s">
        <v>77</v>
      </c>
      <c r="B12" s="15" t="e">
        <f>PnL!B14/PnL!B$5</f>
        <v>#DIV/0!</v>
      </c>
      <c r="C12" s="15" t="e">
        <f>PnL!C14/PnL!C$5</f>
        <v>#DIV/0!</v>
      </c>
      <c r="D12" s="15" t="e">
        <f>PnL!D14/PnL!D$5</f>
        <v>#DIV/0!</v>
      </c>
      <c r="E12" s="15" t="e">
        <f>PnL!E14/PnL!E$5</f>
        <v>#DIV/0!</v>
      </c>
      <c r="F12" s="15" t="e">
        <f>PnL!F14/PnL!F$5</f>
        <v>#DIV/0!</v>
      </c>
      <c r="G12" s="15" t="e">
        <f>PnL!G14/PnL!G$5</f>
        <v>#DIV/0!</v>
      </c>
      <c r="H12" s="15" t="e">
        <f>PnL!H14/PnL!H$5</f>
        <v>#DIV/0!</v>
      </c>
      <c r="I12" s="15" t="e">
        <f>PnL!I14/PnL!I$5</f>
        <v>#DIV/0!</v>
      </c>
      <c r="J12" s="15" t="e">
        <f>PnL!J14/PnL!J$5</f>
        <v>#DIV/0!</v>
      </c>
      <c r="K12" s="15" t="e">
        <f>PnL!K14/PnL!K$5</f>
        <v>#DIV/0!</v>
      </c>
      <c r="L12" s="15" t="e">
        <f>PnL!L14/PnL!L$5</f>
        <v>#DIV/0!</v>
      </c>
      <c r="M12" s="15" t="e">
        <f>PnL!M14/PnL!M$5</f>
        <v>#DIV/0!</v>
      </c>
      <c r="N12" s="15" t="e">
        <f>PnL!N14/PnL!N$5</f>
        <v>#DIV/0!</v>
      </c>
      <c r="O12" s="15" t="e">
        <f>PnL!O14/PnL!O$5</f>
        <v>#DIV/0!</v>
      </c>
      <c r="P12" s="15" t="e">
        <f>PnL!P14/PnL!P$5</f>
        <v>#DIV/0!</v>
      </c>
      <c r="Q12" s="15" t="e">
        <f>PnL!Q14/PnL!Q$5</f>
        <v>#DIV/0!</v>
      </c>
      <c r="R12" s="15" t="e">
        <f>PnL!R14/PnL!R$5</f>
        <v>#DIV/0!</v>
      </c>
      <c r="S12" s="15" t="e">
        <f>PnL!S14/PnL!S$5</f>
        <v>#DIV/0!</v>
      </c>
      <c r="T12" s="15" t="e">
        <f>PnL!T14/PnL!T$5</f>
        <v>#DIV/0!</v>
      </c>
      <c r="U12" s="15" t="e">
        <f>PnL!U14/PnL!U$5</f>
        <v>#DIV/0!</v>
      </c>
      <c r="V12" s="15" t="e">
        <f>PnL!#REF!/PnL!#REF!</f>
        <v>#REF!</v>
      </c>
      <c r="W12" s="15" t="e">
        <f>PnL!#REF!/PnL!#REF!</f>
        <v>#REF!</v>
      </c>
      <c r="X12" s="15" t="e">
        <f>PnL!#REF!/PnL!#REF!</f>
        <v>#REF!</v>
      </c>
      <c r="Y12" s="15" t="e">
        <f>PnL!#REF!/PnL!#REF!</f>
        <v>#REF!</v>
      </c>
      <c r="Z12" s="15" t="e">
        <f>PnL!#REF!/PnL!#REF!</f>
        <v>#REF!</v>
      </c>
    </row>
    <row r="13" spans="1:26">
      <c r="B13" s="15" t="e">
        <f>PnL!B16/PnL!B$5</f>
        <v>#DIV/0!</v>
      </c>
      <c r="C13" s="15" t="e">
        <f>PnL!C16/PnL!C$5</f>
        <v>#DIV/0!</v>
      </c>
      <c r="D13" s="15" t="e">
        <f>PnL!D16/PnL!D$5</f>
        <v>#DIV/0!</v>
      </c>
      <c r="E13" s="15" t="e">
        <f>PnL!E16/PnL!E$5</f>
        <v>#DIV/0!</v>
      </c>
      <c r="F13" s="15" t="e">
        <f>PnL!F16/PnL!F$5</f>
        <v>#DIV/0!</v>
      </c>
      <c r="G13" s="15" t="e">
        <f>PnL!G16/PnL!G$5</f>
        <v>#DIV/0!</v>
      </c>
      <c r="H13" s="15" t="e">
        <f>PnL!H16/PnL!H$5</f>
        <v>#DIV/0!</v>
      </c>
      <c r="I13" s="15" t="e">
        <f>PnL!I16/PnL!I$5</f>
        <v>#DIV/0!</v>
      </c>
      <c r="J13" s="15" t="e">
        <f>PnL!J16/PnL!J$5</f>
        <v>#DIV/0!</v>
      </c>
      <c r="K13" s="15" t="e">
        <f>PnL!K16/PnL!K$5</f>
        <v>#DIV/0!</v>
      </c>
      <c r="L13" s="15" t="e">
        <f>PnL!L16/PnL!L$5</f>
        <v>#DIV/0!</v>
      </c>
      <c r="M13" s="15" t="e">
        <f>PnL!M16/PnL!M$5</f>
        <v>#DIV/0!</v>
      </c>
      <c r="N13" s="15" t="e">
        <f>PnL!N16/PnL!N$5</f>
        <v>#DIV/0!</v>
      </c>
      <c r="O13" s="15" t="e">
        <f>PnL!O16/PnL!O$5</f>
        <v>#DIV/0!</v>
      </c>
      <c r="P13" s="15" t="e">
        <f>PnL!P16/PnL!P$5</f>
        <v>#DIV/0!</v>
      </c>
      <c r="Q13" s="15" t="e">
        <f>PnL!Q16/PnL!Q$5</f>
        <v>#DIV/0!</v>
      </c>
      <c r="R13" s="15" t="e">
        <f>PnL!R16/PnL!R$5</f>
        <v>#DIV/0!</v>
      </c>
      <c r="S13" s="15" t="e">
        <f>PnL!S16/PnL!S$5</f>
        <v>#DIV/0!</v>
      </c>
      <c r="T13" s="15" t="e">
        <f>PnL!T16/PnL!T$5</f>
        <v>#DIV/0!</v>
      </c>
      <c r="U13" s="15" t="e">
        <f>PnL!U16/PnL!U$5</f>
        <v>#DIV/0!</v>
      </c>
      <c r="V13" s="15" t="e">
        <f>PnL!#REF!/PnL!#REF!</f>
        <v>#REF!</v>
      </c>
      <c r="W13" s="15" t="e">
        <f>PnL!#REF!/PnL!#REF!</f>
        <v>#REF!</v>
      </c>
      <c r="X13" s="15" t="e">
        <f>PnL!#REF!/PnL!#REF!</f>
        <v>#REF!</v>
      </c>
      <c r="Y13" s="15" t="e">
        <f>PnL!#REF!/PnL!#REF!</f>
        <v>#REF!</v>
      </c>
      <c r="Z13" s="15" t="e">
        <f>PnL!#REF!/PnL!#REF!</f>
        <v>#REF!</v>
      </c>
    </row>
    <row r="14" spans="1:26">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spans="1:26" ht="13">
      <c r="A15" s="2" t="s">
        <v>74</v>
      </c>
      <c r="B15" s="38" t="e">
        <f>PnL!B18/PnL!B$5</f>
        <v>#DIV/0!</v>
      </c>
      <c r="C15" s="38" t="e">
        <f>PnL!C18/PnL!C$5</f>
        <v>#DIV/0!</v>
      </c>
      <c r="D15" s="38" t="e">
        <f>PnL!D18/PnL!D$5</f>
        <v>#DIV/0!</v>
      </c>
      <c r="E15" s="38" t="e">
        <f>PnL!E18/PnL!E$5</f>
        <v>#DIV/0!</v>
      </c>
      <c r="F15" s="38" t="e">
        <f>PnL!F18/PnL!F$5</f>
        <v>#DIV/0!</v>
      </c>
      <c r="G15" s="38" t="e">
        <f>PnL!G18/PnL!G$5</f>
        <v>#DIV/0!</v>
      </c>
      <c r="H15" s="38" t="e">
        <f>PnL!H18/PnL!H$5</f>
        <v>#DIV/0!</v>
      </c>
      <c r="I15" s="38" t="e">
        <f>PnL!I18/PnL!I$5</f>
        <v>#DIV/0!</v>
      </c>
      <c r="J15" s="38" t="e">
        <f>PnL!J18/PnL!J$5</f>
        <v>#DIV/0!</v>
      </c>
      <c r="K15" s="38" t="e">
        <f>PnL!K18/PnL!K$5</f>
        <v>#DIV/0!</v>
      </c>
      <c r="L15" s="38" t="e">
        <f>PnL!L18/PnL!L$5</f>
        <v>#DIV/0!</v>
      </c>
      <c r="M15" s="38" t="e">
        <f>PnL!M18/PnL!M$5</f>
        <v>#DIV/0!</v>
      </c>
      <c r="N15" s="38" t="e">
        <f>PnL!N18/PnL!N$5</f>
        <v>#DIV/0!</v>
      </c>
      <c r="O15" s="38" t="e">
        <f>PnL!O18/PnL!O$5</f>
        <v>#DIV/0!</v>
      </c>
      <c r="P15" s="38" t="e">
        <f>PnL!P18/PnL!P$5</f>
        <v>#DIV/0!</v>
      </c>
      <c r="Q15" s="38" t="e">
        <f>PnL!Q18/PnL!Q$5</f>
        <v>#DIV/0!</v>
      </c>
      <c r="R15" s="38" t="e">
        <f>PnL!R18/PnL!R$5</f>
        <v>#DIV/0!</v>
      </c>
      <c r="S15" s="38" t="e">
        <f>PnL!S18/PnL!S$5</f>
        <v>#DIV/0!</v>
      </c>
      <c r="T15" s="38" t="e">
        <f>PnL!T18/PnL!T$5</f>
        <v>#DIV/0!</v>
      </c>
      <c r="U15" s="38" t="e">
        <f>PnL!U18/PnL!U$5</f>
        <v>#DIV/0!</v>
      </c>
      <c r="V15" s="38" t="e">
        <f>PnL!#REF!/PnL!#REF!</f>
        <v>#REF!</v>
      </c>
      <c r="W15" s="38" t="e">
        <f>PnL!#REF!/PnL!#REF!</f>
        <v>#REF!</v>
      </c>
      <c r="X15" s="38" t="e">
        <f>PnL!#REF!/PnL!#REF!</f>
        <v>#REF!</v>
      </c>
      <c r="Y15" s="38" t="e">
        <f>PnL!#REF!/PnL!#REF!</f>
        <v>#REF!</v>
      </c>
      <c r="Z15" s="38" t="e">
        <f>PnL!#REF!/PnL!#REF!</f>
        <v>#REF!</v>
      </c>
    </row>
    <row r="16" spans="1:26">
      <c r="B16" s="15"/>
      <c r="C16" s="15"/>
      <c r="D16" s="15"/>
      <c r="E16" s="15"/>
      <c r="F16" s="15"/>
      <c r="G16" s="15"/>
      <c r="H16" s="15"/>
      <c r="I16" s="15"/>
      <c r="J16" s="15"/>
      <c r="K16" s="15"/>
      <c r="L16" s="15"/>
      <c r="M16" s="15"/>
      <c r="N16" s="15"/>
      <c r="O16" s="15"/>
      <c r="P16" s="15"/>
      <c r="Q16" s="15"/>
      <c r="R16" s="15"/>
      <c r="S16" s="15"/>
      <c r="T16" s="15"/>
      <c r="U16" s="15"/>
      <c r="V16" s="15"/>
      <c r="W16" s="15"/>
      <c r="X16" s="15"/>
      <c r="Y16" s="15"/>
      <c r="Z16" s="15"/>
    </row>
    <row r="17" spans="1:26">
      <c r="A17" s="2" t="s">
        <v>75</v>
      </c>
      <c r="B17" s="15"/>
      <c r="C17" s="15"/>
      <c r="D17" s="15"/>
      <c r="E17" s="15"/>
      <c r="F17" s="15"/>
      <c r="G17" s="15"/>
      <c r="H17" s="15"/>
      <c r="I17" s="15"/>
      <c r="J17" s="15"/>
      <c r="K17" s="15"/>
      <c r="L17" s="15"/>
      <c r="M17" s="15"/>
      <c r="N17" s="15"/>
      <c r="O17" s="15"/>
      <c r="P17" s="15"/>
      <c r="Q17" s="15"/>
      <c r="R17" s="15"/>
      <c r="S17" s="15"/>
      <c r="T17" s="15"/>
      <c r="U17" s="15"/>
      <c r="V17" s="15"/>
      <c r="W17" s="15"/>
      <c r="X17" s="15"/>
      <c r="Y17" s="15"/>
      <c r="Z17" s="15"/>
    </row>
    <row r="18" spans="1:26">
      <c r="A18" s="3" t="s">
        <v>76</v>
      </c>
      <c r="B18" s="15" t="e">
        <f>PnL!B21/PnL!B$5</f>
        <v>#DIV/0!</v>
      </c>
      <c r="C18" s="15" t="e">
        <f>PnL!C21/PnL!C$5</f>
        <v>#DIV/0!</v>
      </c>
      <c r="D18" s="15" t="e">
        <f>PnL!D21/PnL!D$5</f>
        <v>#DIV/0!</v>
      </c>
      <c r="E18" s="15" t="e">
        <f>PnL!E21/PnL!E$5</f>
        <v>#DIV/0!</v>
      </c>
      <c r="F18" s="15" t="e">
        <f>PnL!F21/PnL!F$5</f>
        <v>#DIV/0!</v>
      </c>
      <c r="G18" s="15" t="e">
        <f>PnL!G21/PnL!G$5</f>
        <v>#DIV/0!</v>
      </c>
      <c r="H18" s="15" t="e">
        <f>PnL!H21/PnL!H$5</f>
        <v>#DIV/0!</v>
      </c>
      <c r="I18" s="15" t="e">
        <f>PnL!I21/PnL!I$5</f>
        <v>#DIV/0!</v>
      </c>
      <c r="J18" s="15" t="e">
        <f>PnL!J21/PnL!J$5</f>
        <v>#DIV/0!</v>
      </c>
      <c r="K18" s="15" t="e">
        <f>PnL!K21/PnL!K$5</f>
        <v>#DIV/0!</v>
      </c>
      <c r="L18" s="15" t="e">
        <f>PnL!L21/PnL!L$5</f>
        <v>#DIV/0!</v>
      </c>
      <c r="M18" s="15" t="e">
        <f>PnL!M21/PnL!M$5</f>
        <v>#DIV/0!</v>
      </c>
      <c r="N18" s="15" t="e">
        <f>PnL!N21/PnL!N$5</f>
        <v>#DIV/0!</v>
      </c>
      <c r="O18" s="15" t="e">
        <f>PnL!O21/PnL!O$5</f>
        <v>#DIV/0!</v>
      </c>
      <c r="P18" s="15" t="e">
        <f>PnL!P21/PnL!P$5</f>
        <v>#DIV/0!</v>
      </c>
      <c r="Q18" s="15" t="e">
        <f>PnL!Q21/PnL!Q$5</f>
        <v>#DIV/0!</v>
      </c>
      <c r="R18" s="15" t="e">
        <f>PnL!R21/PnL!R$5</f>
        <v>#DIV/0!</v>
      </c>
      <c r="S18" s="15" t="e">
        <f>PnL!S21/PnL!S$5</f>
        <v>#DIV/0!</v>
      </c>
      <c r="T18" s="15" t="e">
        <f>PnL!T21/PnL!T$5</f>
        <v>#DIV/0!</v>
      </c>
      <c r="U18" s="15" t="e">
        <f>PnL!U21/PnL!U$5</f>
        <v>#DIV/0!</v>
      </c>
      <c r="V18" s="15" t="e">
        <f>PnL!#REF!/PnL!#REF!</f>
        <v>#REF!</v>
      </c>
      <c r="W18" s="15" t="e">
        <f>PnL!#REF!/PnL!#REF!</f>
        <v>#REF!</v>
      </c>
      <c r="X18" s="15" t="e">
        <f>PnL!#REF!/PnL!#REF!</f>
        <v>#REF!</v>
      </c>
      <c r="Y18" s="15" t="e">
        <f>PnL!#REF!/PnL!#REF!</f>
        <v>#REF!</v>
      </c>
      <c r="Z18" s="15" t="e">
        <f>PnL!#REF!/PnL!#REF!</f>
        <v>#REF!</v>
      </c>
    </row>
    <row r="19" spans="1:26">
      <c r="A19" s="3" t="s">
        <v>24</v>
      </c>
      <c r="B19" s="15" t="e">
        <f>PnL!B23/PnL!B$5</f>
        <v>#DIV/0!</v>
      </c>
      <c r="C19" s="15" t="e">
        <f>PnL!C23/PnL!C$5</f>
        <v>#DIV/0!</v>
      </c>
      <c r="D19" s="15" t="e">
        <f>PnL!D23/PnL!D$5</f>
        <v>#DIV/0!</v>
      </c>
      <c r="E19" s="15" t="e">
        <f>PnL!E23/PnL!E$5</f>
        <v>#DIV/0!</v>
      </c>
      <c r="F19" s="15" t="e">
        <f>PnL!F23/PnL!F$5</f>
        <v>#DIV/0!</v>
      </c>
      <c r="G19" s="15" t="e">
        <f>PnL!G23/PnL!G$5</f>
        <v>#DIV/0!</v>
      </c>
      <c r="H19" s="15" t="e">
        <f>PnL!H23/PnL!H$5</f>
        <v>#DIV/0!</v>
      </c>
      <c r="I19" s="15" t="e">
        <f>PnL!I23/PnL!I$5</f>
        <v>#DIV/0!</v>
      </c>
      <c r="J19" s="15" t="e">
        <f>PnL!J23/PnL!J$5</f>
        <v>#DIV/0!</v>
      </c>
      <c r="K19" s="15" t="e">
        <f>PnL!K23/PnL!K$5</f>
        <v>#DIV/0!</v>
      </c>
      <c r="L19" s="15" t="e">
        <f>PnL!L23/PnL!L$5</f>
        <v>#DIV/0!</v>
      </c>
      <c r="M19" s="15" t="e">
        <f>PnL!M23/PnL!M$5</f>
        <v>#DIV/0!</v>
      </c>
      <c r="N19" s="15" t="e">
        <f>PnL!N23/PnL!N$5</f>
        <v>#DIV/0!</v>
      </c>
      <c r="O19" s="15" t="e">
        <f>PnL!O23/PnL!O$5</f>
        <v>#DIV/0!</v>
      </c>
      <c r="P19" s="15" t="e">
        <f>PnL!P23/PnL!P$5</f>
        <v>#DIV/0!</v>
      </c>
      <c r="Q19" s="15" t="e">
        <f>PnL!Q23/PnL!Q$5</f>
        <v>#DIV/0!</v>
      </c>
      <c r="R19" s="15" t="e">
        <f>PnL!R23/PnL!R$5</f>
        <v>#DIV/0!</v>
      </c>
      <c r="S19" s="15" t="e">
        <f>PnL!S23/PnL!S$5</f>
        <v>#DIV/0!</v>
      </c>
      <c r="T19" s="15" t="e">
        <f>PnL!T23/PnL!T$5</f>
        <v>#DIV/0!</v>
      </c>
      <c r="U19" s="15" t="e">
        <f>PnL!U23/PnL!U$5</f>
        <v>#DIV/0!</v>
      </c>
      <c r="V19" s="15" t="e">
        <f>PnL!#REF!/PnL!#REF!</f>
        <v>#REF!</v>
      </c>
      <c r="W19" s="15" t="e">
        <f>PnL!#REF!/PnL!#REF!</f>
        <v>#REF!</v>
      </c>
      <c r="X19" s="15" t="e">
        <f>PnL!#REF!/PnL!#REF!</f>
        <v>#REF!</v>
      </c>
      <c r="Y19" s="15" t="e">
        <f>PnL!#REF!/PnL!#REF!</f>
        <v>#REF!</v>
      </c>
      <c r="Z19" s="15" t="e">
        <f>PnL!#REF!/PnL!#REF!</f>
        <v>#REF!</v>
      </c>
    </row>
    <row r="20" spans="1:26">
      <c r="A20" s="3" t="s">
        <v>189</v>
      </c>
      <c r="B20" s="15" t="e">
        <f>PnL!B24/PnL!B$5</f>
        <v>#DIV/0!</v>
      </c>
      <c r="C20" s="15" t="e">
        <f>PnL!C24/PnL!C$5</f>
        <v>#DIV/0!</v>
      </c>
      <c r="D20" s="15" t="e">
        <f>PnL!D24/PnL!D$5</f>
        <v>#DIV/0!</v>
      </c>
      <c r="E20" s="15" t="e">
        <f>PnL!E24/PnL!E$5</f>
        <v>#DIV/0!</v>
      </c>
      <c r="F20" s="15" t="e">
        <f>PnL!F24/PnL!F$5</f>
        <v>#DIV/0!</v>
      </c>
      <c r="G20" s="15" t="e">
        <f>PnL!G24/PnL!G$5</f>
        <v>#DIV/0!</v>
      </c>
      <c r="H20" s="15" t="e">
        <f>PnL!H24/PnL!H$5</f>
        <v>#DIV/0!</v>
      </c>
      <c r="I20" s="15" t="e">
        <f>PnL!I24/PnL!I$5</f>
        <v>#DIV/0!</v>
      </c>
      <c r="J20" s="15" t="e">
        <f>PnL!J24/PnL!J$5</f>
        <v>#DIV/0!</v>
      </c>
      <c r="K20" s="15" t="e">
        <f>PnL!K24/PnL!K$5</f>
        <v>#DIV/0!</v>
      </c>
      <c r="L20" s="15" t="e">
        <f>PnL!L24/PnL!L$5</f>
        <v>#DIV/0!</v>
      </c>
      <c r="M20" s="15" t="e">
        <f>PnL!M24/PnL!M$5</f>
        <v>#DIV/0!</v>
      </c>
      <c r="N20" s="15" t="e">
        <f>PnL!N24/PnL!N$5</f>
        <v>#DIV/0!</v>
      </c>
      <c r="O20" s="15" t="e">
        <f>PnL!O24/PnL!O$5</f>
        <v>#DIV/0!</v>
      </c>
      <c r="P20" s="15" t="e">
        <f>PnL!P24/PnL!P$5</f>
        <v>#DIV/0!</v>
      </c>
      <c r="Q20" s="15" t="e">
        <f>PnL!Q24/PnL!Q$5</f>
        <v>#DIV/0!</v>
      </c>
      <c r="R20" s="15" t="e">
        <f>PnL!R24/PnL!R$5</f>
        <v>#DIV/0!</v>
      </c>
      <c r="S20" s="15" t="e">
        <f>PnL!S24/PnL!S$5</f>
        <v>#DIV/0!</v>
      </c>
      <c r="T20" s="15" t="e">
        <f>PnL!T24/PnL!T$5</f>
        <v>#DIV/0!</v>
      </c>
      <c r="U20" s="15" t="e">
        <f>PnL!U24/PnL!U$5</f>
        <v>#DIV/0!</v>
      </c>
      <c r="V20" s="15" t="e">
        <f>PnL!#REF!/PnL!#REF!</f>
        <v>#REF!</v>
      </c>
      <c r="W20" s="15" t="e">
        <f>PnL!#REF!/PnL!#REF!</f>
        <v>#REF!</v>
      </c>
      <c r="X20" s="15" t="e">
        <f>PnL!#REF!/PnL!#REF!</f>
        <v>#REF!</v>
      </c>
      <c r="Y20" s="15" t="e">
        <f>PnL!#REF!/PnL!#REF!</f>
        <v>#REF!</v>
      </c>
      <c r="Z20" s="15" t="e">
        <f>PnL!#REF!/PnL!#REF!</f>
        <v>#REF!</v>
      </c>
    </row>
    <row r="21" spans="1:26">
      <c r="A21" s="3" t="s">
        <v>187</v>
      </c>
      <c r="B21" s="15" t="e">
        <f>PnL!B25/PnL!B$5</f>
        <v>#DIV/0!</v>
      </c>
      <c r="C21" s="15" t="e">
        <f>PnL!C25/PnL!C$5</f>
        <v>#DIV/0!</v>
      </c>
      <c r="D21" s="15" t="e">
        <f>PnL!D25/PnL!D$5</f>
        <v>#DIV/0!</v>
      </c>
      <c r="E21" s="15" t="e">
        <f>PnL!E25/PnL!E$5</f>
        <v>#DIV/0!</v>
      </c>
      <c r="F21" s="15" t="e">
        <f>PnL!F25/PnL!F$5</f>
        <v>#DIV/0!</v>
      </c>
      <c r="G21" s="15" t="e">
        <f>PnL!G25/PnL!G$5</f>
        <v>#DIV/0!</v>
      </c>
      <c r="H21" s="15" t="e">
        <f>PnL!H25/PnL!H$5</f>
        <v>#DIV/0!</v>
      </c>
      <c r="I21" s="15" t="e">
        <f>PnL!I25/PnL!I$5</f>
        <v>#DIV/0!</v>
      </c>
      <c r="J21" s="15" t="e">
        <f>PnL!J25/PnL!J$5</f>
        <v>#DIV/0!</v>
      </c>
      <c r="K21" s="15" t="e">
        <f>PnL!K25/PnL!K$5</f>
        <v>#DIV/0!</v>
      </c>
      <c r="L21" s="15" t="e">
        <f>PnL!L25/PnL!L$5</f>
        <v>#DIV/0!</v>
      </c>
      <c r="M21" s="15" t="e">
        <f>PnL!M25/PnL!M$5</f>
        <v>#DIV/0!</v>
      </c>
      <c r="N21" s="15" t="e">
        <f>PnL!N25/PnL!N$5</f>
        <v>#DIV/0!</v>
      </c>
      <c r="O21" s="15" t="e">
        <f>PnL!O25/PnL!O$5</f>
        <v>#DIV/0!</v>
      </c>
      <c r="P21" s="15" t="e">
        <f>PnL!P25/PnL!P$5</f>
        <v>#DIV/0!</v>
      </c>
      <c r="Q21" s="15" t="e">
        <f>PnL!Q25/PnL!Q$5</f>
        <v>#DIV/0!</v>
      </c>
      <c r="R21" s="15" t="e">
        <f>PnL!R25/PnL!R$5</f>
        <v>#DIV/0!</v>
      </c>
      <c r="S21" s="15" t="e">
        <f>PnL!S25/PnL!S$5</f>
        <v>#DIV/0!</v>
      </c>
      <c r="T21" s="15" t="e">
        <f>PnL!T25/PnL!T$5</f>
        <v>#DIV/0!</v>
      </c>
      <c r="U21" s="15" t="e">
        <f>PnL!U25/PnL!U$5</f>
        <v>#DIV/0!</v>
      </c>
      <c r="V21" s="15" t="e">
        <f>PnL!#REF!/PnL!#REF!</f>
        <v>#REF!</v>
      </c>
      <c r="W21" s="15" t="e">
        <f>PnL!#REF!/PnL!#REF!</f>
        <v>#REF!</v>
      </c>
      <c r="X21" s="15" t="e">
        <f>PnL!#REF!/PnL!#REF!</f>
        <v>#REF!</v>
      </c>
      <c r="Y21" s="15" t="e">
        <f>PnL!#REF!/PnL!#REF!</f>
        <v>#REF!</v>
      </c>
      <c r="Z21" s="15" t="e">
        <f>PnL!#REF!/PnL!#REF!</f>
        <v>#REF!</v>
      </c>
    </row>
    <row r="22" spans="1:26">
      <c r="A22" s="3" t="s">
        <v>188</v>
      </c>
      <c r="B22" s="15" t="e">
        <f>PnL!B26/PnL!B$5</f>
        <v>#DIV/0!</v>
      </c>
      <c r="C22" s="15" t="e">
        <f>PnL!C26/PnL!C$5</f>
        <v>#DIV/0!</v>
      </c>
      <c r="D22" s="15" t="e">
        <f>PnL!D26/PnL!D$5</f>
        <v>#DIV/0!</v>
      </c>
      <c r="E22" s="15" t="e">
        <f>PnL!E26/PnL!E$5</f>
        <v>#DIV/0!</v>
      </c>
      <c r="F22" s="15" t="e">
        <f>PnL!F26/PnL!F$5</f>
        <v>#DIV/0!</v>
      </c>
      <c r="G22" s="15" t="e">
        <f>PnL!G26/PnL!G$5</f>
        <v>#DIV/0!</v>
      </c>
      <c r="H22" s="15" t="e">
        <f>PnL!H26/PnL!H$5</f>
        <v>#DIV/0!</v>
      </c>
      <c r="I22" s="15" t="e">
        <f>PnL!I26/PnL!I$5</f>
        <v>#DIV/0!</v>
      </c>
      <c r="J22" s="15" t="e">
        <f>PnL!J26/PnL!J$5</f>
        <v>#DIV/0!</v>
      </c>
      <c r="K22" s="15" t="e">
        <f>PnL!K26/PnL!K$5</f>
        <v>#DIV/0!</v>
      </c>
      <c r="L22" s="15" t="e">
        <f>PnL!L26/PnL!L$5</f>
        <v>#DIV/0!</v>
      </c>
      <c r="M22" s="15" t="e">
        <f>PnL!M26/PnL!M$5</f>
        <v>#DIV/0!</v>
      </c>
      <c r="N22" s="15" t="e">
        <f>PnL!N26/PnL!N$5</f>
        <v>#DIV/0!</v>
      </c>
      <c r="O22" s="15" t="e">
        <f>PnL!O26/PnL!O$5</f>
        <v>#DIV/0!</v>
      </c>
      <c r="P22" s="15" t="e">
        <f>PnL!P26/PnL!P$5</f>
        <v>#DIV/0!</v>
      </c>
      <c r="Q22" s="15" t="e">
        <f>PnL!Q26/PnL!Q$5</f>
        <v>#DIV/0!</v>
      </c>
      <c r="R22" s="15" t="e">
        <f>PnL!R26/PnL!R$5</f>
        <v>#DIV/0!</v>
      </c>
      <c r="S22" s="15" t="e">
        <f>PnL!S26/PnL!S$5</f>
        <v>#DIV/0!</v>
      </c>
      <c r="T22" s="15" t="e">
        <f>PnL!T26/PnL!T$5</f>
        <v>#DIV/0!</v>
      </c>
      <c r="U22" s="15" t="e">
        <f>PnL!U26/PnL!U$5</f>
        <v>#DIV/0!</v>
      </c>
      <c r="V22" s="15" t="e">
        <f>PnL!#REF!/PnL!#REF!</f>
        <v>#REF!</v>
      </c>
      <c r="W22" s="15" t="e">
        <f>PnL!#REF!/PnL!#REF!</f>
        <v>#REF!</v>
      </c>
      <c r="X22" s="15" t="e">
        <f>PnL!#REF!/PnL!#REF!</f>
        <v>#REF!</v>
      </c>
      <c r="Y22" s="15" t="e">
        <f>PnL!#REF!/PnL!#REF!</f>
        <v>#REF!</v>
      </c>
      <c r="Z22" s="15" t="e">
        <f>PnL!#REF!/PnL!#REF!</f>
        <v>#REF!</v>
      </c>
    </row>
    <row r="23" spans="1:26">
      <c r="A23" s="3" t="s">
        <v>199</v>
      </c>
      <c r="B23" s="15" t="e">
        <f>PnL!#REF!/PnL!B$5</f>
        <v>#REF!</v>
      </c>
      <c r="C23" s="15" t="e">
        <f>PnL!#REF!/PnL!C$5</f>
        <v>#REF!</v>
      </c>
      <c r="D23" s="15" t="e">
        <f>PnL!#REF!/PnL!D$5</f>
        <v>#REF!</v>
      </c>
      <c r="E23" s="15" t="e">
        <f>PnL!#REF!/PnL!E$5</f>
        <v>#REF!</v>
      </c>
      <c r="F23" s="15" t="e">
        <f>PnL!#REF!/PnL!F$5</f>
        <v>#REF!</v>
      </c>
      <c r="G23" s="15" t="e">
        <f>PnL!#REF!/PnL!G$5</f>
        <v>#REF!</v>
      </c>
      <c r="H23" s="15" t="e">
        <f>PnL!#REF!/PnL!H$5</f>
        <v>#REF!</v>
      </c>
      <c r="I23" s="15" t="e">
        <f>PnL!#REF!/PnL!I$5</f>
        <v>#REF!</v>
      </c>
      <c r="J23" s="15" t="e">
        <f>PnL!#REF!/PnL!J$5</f>
        <v>#REF!</v>
      </c>
      <c r="K23" s="15" t="e">
        <f>PnL!#REF!/PnL!K$5</f>
        <v>#REF!</v>
      </c>
      <c r="L23" s="15" t="e">
        <f>PnL!#REF!/PnL!L$5</f>
        <v>#REF!</v>
      </c>
      <c r="M23" s="15" t="e">
        <f>PnL!#REF!/PnL!M$5</f>
        <v>#REF!</v>
      </c>
      <c r="N23" s="15" t="e">
        <f>PnL!#REF!/PnL!N$5</f>
        <v>#REF!</v>
      </c>
      <c r="O23" s="15" t="e">
        <f>PnL!#REF!/PnL!O$5</f>
        <v>#REF!</v>
      </c>
      <c r="P23" s="15" t="e">
        <f>PnL!#REF!/PnL!P$5</f>
        <v>#REF!</v>
      </c>
      <c r="Q23" s="15" t="e">
        <f>PnL!#REF!/PnL!Q$5</f>
        <v>#REF!</v>
      </c>
      <c r="R23" s="15" t="e">
        <f>PnL!#REF!/PnL!R$5</f>
        <v>#REF!</v>
      </c>
      <c r="S23" s="15" t="e">
        <f>PnL!#REF!/PnL!S$5</f>
        <v>#REF!</v>
      </c>
      <c r="T23" s="15" t="e">
        <f>PnL!#REF!/PnL!T$5</f>
        <v>#REF!</v>
      </c>
      <c r="U23" s="15" t="e">
        <f>PnL!#REF!/PnL!U$5</f>
        <v>#REF!</v>
      </c>
      <c r="V23" s="15" t="e">
        <f>PnL!#REF!/PnL!#REF!</f>
        <v>#REF!</v>
      </c>
      <c r="W23" s="15" t="e">
        <f>PnL!#REF!/PnL!#REF!</f>
        <v>#REF!</v>
      </c>
      <c r="X23" s="15" t="e">
        <f>PnL!#REF!/PnL!#REF!</f>
        <v>#REF!</v>
      </c>
      <c r="Y23" s="15" t="e">
        <f>PnL!#REF!/PnL!#REF!</f>
        <v>#REF!</v>
      </c>
      <c r="Z23" s="15" t="e">
        <f>PnL!#REF!/PnL!#REF!</f>
        <v>#REF!</v>
      </c>
    </row>
    <row r="24" spans="1:26">
      <c r="B24" s="15" t="e">
        <f>PnL!B28/PnL!B$5</f>
        <v>#DIV/0!</v>
      </c>
      <c r="C24" s="15" t="e">
        <f>PnL!C28/PnL!C$5</f>
        <v>#DIV/0!</v>
      </c>
      <c r="D24" s="15" t="e">
        <f>PnL!D28/PnL!D$5</f>
        <v>#DIV/0!</v>
      </c>
      <c r="E24" s="15" t="e">
        <f>PnL!E28/PnL!E$5</f>
        <v>#DIV/0!</v>
      </c>
      <c r="F24" s="15" t="e">
        <f>PnL!F28/PnL!F$5</f>
        <v>#DIV/0!</v>
      </c>
      <c r="G24" s="15" t="e">
        <f>PnL!G28/PnL!G$5</f>
        <v>#DIV/0!</v>
      </c>
      <c r="H24" s="15" t="e">
        <f>PnL!H28/PnL!H$5</f>
        <v>#DIV/0!</v>
      </c>
      <c r="I24" s="15" t="e">
        <f>PnL!I28/PnL!I$5</f>
        <v>#DIV/0!</v>
      </c>
      <c r="J24" s="15" t="e">
        <f>PnL!J28/PnL!J$5</f>
        <v>#DIV/0!</v>
      </c>
      <c r="K24" s="15" t="e">
        <f>PnL!K28/PnL!K$5</f>
        <v>#DIV/0!</v>
      </c>
      <c r="L24" s="15" t="e">
        <f>PnL!L28/PnL!L$5</f>
        <v>#DIV/0!</v>
      </c>
      <c r="M24" s="15" t="e">
        <f>PnL!M28/PnL!M$5</f>
        <v>#DIV/0!</v>
      </c>
      <c r="N24" s="15" t="e">
        <f>PnL!N28/PnL!N$5</f>
        <v>#DIV/0!</v>
      </c>
      <c r="O24" s="15" t="e">
        <f>PnL!O28/PnL!O$5</f>
        <v>#DIV/0!</v>
      </c>
      <c r="P24" s="15" t="e">
        <f>PnL!P28/PnL!P$5</f>
        <v>#DIV/0!</v>
      </c>
      <c r="Q24" s="15" t="e">
        <f>PnL!Q28/PnL!Q$5</f>
        <v>#DIV/0!</v>
      </c>
      <c r="R24" s="15" t="e">
        <f>PnL!R28/PnL!R$5</f>
        <v>#DIV/0!</v>
      </c>
      <c r="S24" s="15" t="e">
        <f>PnL!S28/PnL!S$5</f>
        <v>#DIV/0!</v>
      </c>
      <c r="T24" s="15" t="e">
        <f>PnL!T28/PnL!T$5</f>
        <v>#DIV/0!</v>
      </c>
      <c r="U24" s="15" t="e">
        <f>PnL!U28/PnL!U$5</f>
        <v>#DIV/0!</v>
      </c>
      <c r="V24" s="15" t="e">
        <f>PnL!#REF!/PnL!#REF!</f>
        <v>#REF!</v>
      </c>
      <c r="W24" s="15" t="e">
        <f>PnL!#REF!/PnL!#REF!</f>
        <v>#REF!</v>
      </c>
      <c r="X24" s="15" t="e">
        <f>PnL!#REF!/PnL!#REF!</f>
        <v>#REF!</v>
      </c>
      <c r="Y24" s="15" t="e">
        <f>PnL!#REF!/PnL!#REF!</f>
        <v>#REF!</v>
      </c>
      <c r="Z24" s="15" t="e">
        <f>PnL!#REF!/PnL!#REF!</f>
        <v>#REF!</v>
      </c>
    </row>
    <row r="25" spans="1:26">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ht="13">
      <c r="A26" s="8" t="s">
        <v>80</v>
      </c>
      <c r="B26" s="50" t="e">
        <f>PnL!B30/PnL!B$5</f>
        <v>#DIV/0!</v>
      </c>
      <c r="C26" s="38" t="e">
        <f>PnL!C30/PnL!C$5</f>
        <v>#DIV/0!</v>
      </c>
      <c r="D26" s="38" t="e">
        <f>PnL!D30/PnL!D$5</f>
        <v>#DIV/0!</v>
      </c>
      <c r="E26" s="38" t="e">
        <f>PnL!E30/PnL!E$5</f>
        <v>#DIV/0!</v>
      </c>
      <c r="F26" s="38" t="e">
        <f>PnL!F30/PnL!F$5</f>
        <v>#DIV/0!</v>
      </c>
      <c r="G26" s="38" t="e">
        <f>PnL!G30/PnL!G$5</f>
        <v>#DIV/0!</v>
      </c>
      <c r="H26" s="38" t="e">
        <f>PnL!H30/PnL!H$5</f>
        <v>#DIV/0!</v>
      </c>
      <c r="I26" s="38" t="e">
        <f>PnL!I30/PnL!I$5</f>
        <v>#DIV/0!</v>
      </c>
      <c r="J26" s="38" t="e">
        <f>PnL!J30/PnL!J$5</f>
        <v>#DIV/0!</v>
      </c>
      <c r="K26" s="38" t="e">
        <f>PnL!K30/PnL!K$5</f>
        <v>#DIV/0!</v>
      </c>
      <c r="L26" s="38" t="e">
        <f>PnL!L30/PnL!L$5</f>
        <v>#DIV/0!</v>
      </c>
      <c r="M26" s="38" t="e">
        <f>PnL!M30/PnL!M$5</f>
        <v>#DIV/0!</v>
      </c>
      <c r="N26" s="38" t="e">
        <f>PnL!N30/PnL!N$5</f>
        <v>#DIV/0!</v>
      </c>
      <c r="O26" s="38" t="e">
        <f>PnL!O30/PnL!O$5</f>
        <v>#DIV/0!</v>
      </c>
      <c r="P26" s="38" t="e">
        <f>PnL!P30/PnL!P$5</f>
        <v>#DIV/0!</v>
      </c>
      <c r="Q26" s="38" t="e">
        <f>PnL!Q30/PnL!Q$5</f>
        <v>#DIV/0!</v>
      </c>
      <c r="R26" s="38" t="e">
        <f>PnL!R30/PnL!R$5</f>
        <v>#DIV/0!</v>
      </c>
      <c r="S26" s="38" t="e">
        <f>PnL!S30/PnL!S$5</f>
        <v>#DIV/0!</v>
      </c>
      <c r="T26" s="38" t="e">
        <f>PnL!T30/PnL!T$5</f>
        <v>#DIV/0!</v>
      </c>
      <c r="U26" s="38" t="e">
        <f>PnL!U30/PnL!U$5</f>
        <v>#DIV/0!</v>
      </c>
      <c r="V26" s="38" t="e">
        <f>PnL!#REF!/PnL!#REF!</f>
        <v>#REF!</v>
      </c>
      <c r="W26" s="38" t="e">
        <f>PnL!#REF!/PnL!#REF!</f>
        <v>#REF!</v>
      </c>
      <c r="X26" s="38" t="e">
        <f>PnL!#REF!/PnL!#REF!</f>
        <v>#REF!</v>
      </c>
      <c r="Y26" s="38" t="e">
        <f>PnL!#REF!/PnL!#REF!</f>
        <v>#REF!</v>
      </c>
      <c r="Z26" s="38" t="e">
        <f>PnL!#REF!/PnL!#REF!</f>
        <v>#REF!</v>
      </c>
    </row>
    <row r="27" spans="1:26">
      <c r="B27" s="47"/>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c r="A28" s="2" t="s">
        <v>81</v>
      </c>
      <c r="B28" s="47" t="e">
        <f>PnL!B32/PnL!B$5</f>
        <v>#DIV/0!</v>
      </c>
      <c r="C28" s="15" t="e">
        <f>PnL!C32/PnL!C$5</f>
        <v>#DIV/0!</v>
      </c>
      <c r="D28" s="15" t="e">
        <f>PnL!D32/PnL!D$5</f>
        <v>#DIV/0!</v>
      </c>
      <c r="E28" s="15" t="e">
        <f>PnL!E32/PnL!E$5</f>
        <v>#DIV/0!</v>
      </c>
      <c r="F28" s="15" t="e">
        <f>PnL!F32/PnL!F$5</f>
        <v>#DIV/0!</v>
      </c>
      <c r="G28" s="15" t="e">
        <f>PnL!G32/PnL!G$5</f>
        <v>#DIV/0!</v>
      </c>
      <c r="H28" s="15" t="e">
        <f>PnL!H32/PnL!H$5</f>
        <v>#DIV/0!</v>
      </c>
      <c r="I28" s="15" t="e">
        <f>PnL!I32/PnL!I$5</f>
        <v>#DIV/0!</v>
      </c>
      <c r="J28" s="15" t="e">
        <f>PnL!J32/PnL!J$5</f>
        <v>#DIV/0!</v>
      </c>
      <c r="K28" s="15" t="e">
        <f>PnL!K32/PnL!K$5</f>
        <v>#DIV/0!</v>
      </c>
      <c r="L28" s="15" t="e">
        <f>PnL!L32/PnL!L$5</f>
        <v>#DIV/0!</v>
      </c>
      <c r="M28" s="15" t="e">
        <f>PnL!M32/PnL!M$5</f>
        <v>#DIV/0!</v>
      </c>
      <c r="N28" s="15" t="e">
        <f>PnL!N32/PnL!N$5</f>
        <v>#DIV/0!</v>
      </c>
      <c r="O28" s="15" t="e">
        <f>PnL!O32/PnL!O$5</f>
        <v>#DIV/0!</v>
      </c>
      <c r="P28" s="15" t="e">
        <f>PnL!P32/PnL!P$5</f>
        <v>#DIV/0!</v>
      </c>
      <c r="Q28" s="15" t="e">
        <f>PnL!Q32/PnL!Q$5</f>
        <v>#DIV/0!</v>
      </c>
      <c r="R28" s="15" t="e">
        <f>PnL!R32/PnL!R$5</f>
        <v>#DIV/0!</v>
      </c>
      <c r="S28" s="15" t="e">
        <f>PnL!S32/PnL!S$5</f>
        <v>#DIV/0!</v>
      </c>
      <c r="T28" s="15" t="e">
        <f>PnL!T32/PnL!T$5</f>
        <v>#DIV/0!</v>
      </c>
      <c r="U28" s="15" t="e">
        <f>PnL!U32/PnL!U$5</f>
        <v>#DIV/0!</v>
      </c>
      <c r="V28" s="15" t="e">
        <f>PnL!#REF!/PnL!#REF!</f>
        <v>#REF!</v>
      </c>
      <c r="W28" s="15" t="e">
        <f>PnL!#REF!/PnL!#REF!</f>
        <v>#REF!</v>
      </c>
      <c r="X28" s="15" t="e">
        <f>PnL!#REF!/PnL!#REF!</f>
        <v>#REF!</v>
      </c>
      <c r="Y28" s="15" t="e">
        <f>PnL!#REF!/PnL!#REF!</f>
        <v>#REF!</v>
      </c>
      <c r="Z28" s="15" t="e">
        <f>PnL!#REF!/PnL!#REF!</f>
        <v>#REF!</v>
      </c>
    </row>
    <row r="29" spans="1:26">
      <c r="B29" s="47"/>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ht="13">
      <c r="A30" s="2" t="s">
        <v>82</v>
      </c>
      <c r="B30" s="50" t="e">
        <f>PnL!B34/PnL!B$5</f>
        <v>#DIV/0!</v>
      </c>
      <c r="C30" s="38" t="e">
        <f>PnL!C34/PnL!C$5</f>
        <v>#DIV/0!</v>
      </c>
      <c r="D30" s="38" t="e">
        <f>PnL!D34/PnL!D$5</f>
        <v>#DIV/0!</v>
      </c>
      <c r="E30" s="38" t="e">
        <f>PnL!E34/PnL!E$5</f>
        <v>#DIV/0!</v>
      </c>
      <c r="F30" s="38" t="e">
        <f>PnL!F34/PnL!F$5</f>
        <v>#DIV/0!</v>
      </c>
      <c r="G30" s="38" t="e">
        <f>PnL!G34/PnL!G$5</f>
        <v>#DIV/0!</v>
      </c>
      <c r="H30" s="38" t="e">
        <f>PnL!H34/PnL!H$5</f>
        <v>#DIV/0!</v>
      </c>
      <c r="I30" s="38" t="e">
        <f>PnL!I34/PnL!I$5</f>
        <v>#DIV/0!</v>
      </c>
      <c r="J30" s="38" t="e">
        <f>PnL!J34/PnL!J$5</f>
        <v>#DIV/0!</v>
      </c>
      <c r="K30" s="38" t="e">
        <f>PnL!K34/PnL!K$5</f>
        <v>#DIV/0!</v>
      </c>
      <c r="L30" s="38" t="e">
        <f>PnL!L34/PnL!L$5</f>
        <v>#DIV/0!</v>
      </c>
      <c r="M30" s="38" t="e">
        <f>PnL!M34/PnL!M$5</f>
        <v>#DIV/0!</v>
      </c>
      <c r="N30" s="38" t="e">
        <f>PnL!N34/PnL!N$5</f>
        <v>#DIV/0!</v>
      </c>
      <c r="O30" s="38" t="e">
        <f>PnL!O34/PnL!O$5</f>
        <v>#DIV/0!</v>
      </c>
      <c r="P30" s="38" t="e">
        <f>PnL!P34/PnL!P$5</f>
        <v>#DIV/0!</v>
      </c>
      <c r="Q30" s="38" t="e">
        <f>PnL!Q34/PnL!Q$5</f>
        <v>#DIV/0!</v>
      </c>
      <c r="R30" s="38" t="e">
        <f>PnL!R34/PnL!R$5</f>
        <v>#DIV/0!</v>
      </c>
      <c r="S30" s="38" t="e">
        <f>PnL!S34/PnL!S$5</f>
        <v>#DIV/0!</v>
      </c>
      <c r="T30" s="38" t="e">
        <f>PnL!T34/PnL!T$5</f>
        <v>#DIV/0!</v>
      </c>
      <c r="U30" s="38" t="e">
        <f>PnL!U34/PnL!U$5</f>
        <v>#DIV/0!</v>
      </c>
      <c r="V30" s="38" t="e">
        <f>PnL!#REF!/PnL!#REF!</f>
        <v>#REF!</v>
      </c>
      <c r="W30" s="38" t="e">
        <f>PnL!#REF!/PnL!#REF!</f>
        <v>#REF!</v>
      </c>
      <c r="X30" s="38" t="e">
        <f>PnL!#REF!/PnL!#REF!</f>
        <v>#REF!</v>
      </c>
      <c r="Y30" s="38" t="e">
        <f>PnL!#REF!/PnL!#REF!</f>
        <v>#REF!</v>
      </c>
      <c r="Z30" s="38" t="e">
        <f>PnL!#REF!/PnL!#REF!</f>
        <v>#REF!</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7822F-3BCC-405C-9745-9F52B4ED4629}">
  <dimension ref="A1:V872"/>
  <sheetViews>
    <sheetView showGridLines="0" zoomScale="84" zoomScaleNormal="55" workbookViewId="0">
      <pane xSplit="1" ySplit="3" topLeftCell="B4" activePane="bottomRight" state="frozen"/>
      <selection activeCell="B18" sqref="B18"/>
      <selection pane="topRight" activeCell="B18" sqref="B18"/>
      <selection pane="bottomLeft" activeCell="B18" sqref="B18"/>
      <selection pane="bottomRight" activeCell="C10" sqref="C10"/>
    </sheetView>
  </sheetViews>
  <sheetFormatPr defaultColWidth="8.90625" defaultRowHeight="12.5"/>
  <cols>
    <col min="1" max="1" width="38.6328125" style="2" customWidth="1"/>
    <col min="2" max="2" width="14.453125" style="2" bestFit="1" customWidth="1"/>
    <col min="3" max="3" width="17.453125" style="2" bestFit="1" customWidth="1"/>
    <col min="4" max="6" width="14.1796875" style="2" bestFit="1" customWidth="1"/>
    <col min="7" max="7" width="13.54296875" style="2" bestFit="1" customWidth="1"/>
    <col min="8" max="8" width="14.453125" style="2" bestFit="1" customWidth="1"/>
    <col min="9" max="9" width="42.08984375" style="2" bestFit="1" customWidth="1"/>
    <col min="10" max="10" width="19.6328125" style="2" bestFit="1" customWidth="1"/>
    <col min="11" max="19" width="14.54296875" style="2" bestFit="1" customWidth="1"/>
    <col min="20" max="22" width="15.1796875" style="2" bestFit="1" customWidth="1"/>
    <col min="23" max="16384" width="8.90625" style="2"/>
  </cols>
  <sheetData>
    <row r="1" spans="1:22" ht="13">
      <c r="A1" s="19" t="s">
        <v>0</v>
      </c>
    </row>
    <row r="2" spans="1:22" ht="13">
      <c r="A2" s="19" t="s">
        <v>825</v>
      </c>
      <c r="B2" s="7"/>
      <c r="C2" s="9"/>
    </row>
    <row r="3" spans="1:22" ht="13">
      <c r="C3" s="11" t="s">
        <v>30</v>
      </c>
      <c r="D3" s="11" t="s">
        <v>31</v>
      </c>
      <c r="E3" s="11" t="s">
        <v>32</v>
      </c>
      <c r="F3" s="11" t="s">
        <v>33</v>
      </c>
      <c r="G3" s="11" t="s">
        <v>34</v>
      </c>
      <c r="H3" s="11" t="s">
        <v>35</v>
      </c>
      <c r="I3" s="11" t="s">
        <v>36</v>
      </c>
      <c r="J3" s="11" t="s">
        <v>37</v>
      </c>
      <c r="K3" s="11" t="s">
        <v>38</v>
      </c>
      <c r="L3" s="11" t="s">
        <v>39</v>
      </c>
      <c r="M3" s="11" t="s">
        <v>40</v>
      </c>
      <c r="N3" s="11" t="s">
        <v>41</v>
      </c>
      <c r="O3" s="11" t="s">
        <v>42</v>
      </c>
      <c r="P3" s="11" t="s">
        <v>43</v>
      </c>
      <c r="Q3" s="11" t="s">
        <v>44</v>
      </c>
      <c r="R3" s="11" t="s">
        <v>45</v>
      </c>
      <c r="S3" s="11" t="s">
        <v>46</v>
      </c>
      <c r="T3" s="11" t="s">
        <v>47</v>
      </c>
      <c r="U3" s="11" t="s">
        <v>48</v>
      </c>
      <c r="V3" s="11" t="s">
        <v>49</v>
      </c>
    </row>
    <row r="4" spans="1:22" ht="13">
      <c r="B4" s="12"/>
      <c r="C4" s="12"/>
      <c r="D4" s="12"/>
      <c r="E4" s="12"/>
      <c r="F4" s="12"/>
      <c r="G4" s="12"/>
      <c r="H4" s="12"/>
      <c r="I4" s="12"/>
      <c r="J4" s="12"/>
      <c r="K4" s="12"/>
      <c r="L4" s="12"/>
      <c r="M4" s="12"/>
      <c r="N4" s="12"/>
      <c r="O4" s="12"/>
      <c r="P4" s="12"/>
      <c r="Q4" s="12"/>
      <c r="R4" s="12"/>
      <c r="S4" s="12"/>
      <c r="T4" s="12"/>
      <c r="U4" s="12"/>
    </row>
    <row r="5" spans="1:22" hidden="1">
      <c r="C5" s="9"/>
      <c r="D5" s="256" t="e">
        <f>#REF!/#REF!-1</f>
        <v>#REF!</v>
      </c>
      <c r="E5" s="256" t="e">
        <f>#REF!/#REF!-1</f>
        <v>#REF!</v>
      </c>
      <c r="F5" s="256" t="e">
        <f>#REF!/#REF!-1</f>
        <v>#REF!</v>
      </c>
      <c r="G5" s="256" t="e">
        <f>#REF!/#REF!-1</f>
        <v>#REF!</v>
      </c>
      <c r="H5" s="256" t="e">
        <f>#REF!/#REF!-1</f>
        <v>#REF!</v>
      </c>
      <c r="I5" s="256" t="e">
        <f>#REF!/#REF!-1</f>
        <v>#REF!</v>
      </c>
      <c r="J5" s="256" t="e">
        <f>#REF!/#REF!-1</f>
        <v>#REF!</v>
      </c>
      <c r="K5" s="256" t="e">
        <f>#REF!/#REF!-1</f>
        <v>#REF!</v>
      </c>
      <c r="L5" s="256" t="e">
        <f>#REF!/#REF!-1</f>
        <v>#REF!</v>
      </c>
      <c r="M5" s="256" t="e">
        <f>#REF!/#REF!-1</f>
        <v>#REF!</v>
      </c>
      <c r="N5" s="256" t="e">
        <f>#REF!/#REF!-1</f>
        <v>#REF!</v>
      </c>
      <c r="O5" s="256" t="e">
        <f>#REF!/#REF!-1</f>
        <v>#REF!</v>
      </c>
      <c r="P5" s="256" t="e">
        <f>#REF!/#REF!-1</f>
        <v>#REF!</v>
      </c>
      <c r="Q5" s="256" t="e">
        <f>#REF!/#REF!-1</f>
        <v>#REF!</v>
      </c>
      <c r="R5" s="256" t="e">
        <f>#REF!/#REF!-1</f>
        <v>#REF!</v>
      </c>
      <c r="S5" s="256" t="e">
        <f>#REF!/#REF!-1</f>
        <v>#REF!</v>
      </c>
      <c r="T5" s="256" t="e">
        <f>#REF!/#REF!-1</f>
        <v>#REF!</v>
      </c>
      <c r="U5" s="256" t="e">
        <f>#REF!/#REF!-1</f>
        <v>#REF!</v>
      </c>
      <c r="V5" s="256" t="e">
        <f>#REF!/#REF!-1</f>
        <v>#REF!</v>
      </c>
    </row>
    <row r="6" spans="1:22" ht="13">
      <c r="A6" s="330" t="s">
        <v>662</v>
      </c>
      <c r="B6" s="331"/>
      <c r="C6" s="9"/>
      <c r="D6" s="256"/>
      <c r="E6" s="256"/>
      <c r="F6" s="256"/>
      <c r="G6" s="256"/>
      <c r="H6" s="256"/>
      <c r="I6" s="256"/>
      <c r="J6" s="256"/>
      <c r="K6" s="256"/>
      <c r="L6" s="256"/>
      <c r="M6" s="256"/>
      <c r="N6" s="256"/>
      <c r="O6" s="256"/>
      <c r="P6" s="256"/>
      <c r="Q6" s="256"/>
      <c r="R6" s="256"/>
      <c r="S6" s="256"/>
      <c r="T6" s="256"/>
      <c r="U6" s="256"/>
      <c r="V6" s="256"/>
    </row>
    <row r="7" spans="1:22" ht="13">
      <c r="A7" s="332">
        <v>1</v>
      </c>
      <c r="B7" s="332" t="s">
        <v>833</v>
      </c>
      <c r="C7" s="9"/>
      <c r="D7" s="256"/>
      <c r="E7" s="256"/>
      <c r="F7" s="256"/>
      <c r="G7" s="256"/>
      <c r="H7" s="256"/>
      <c r="I7" s="256"/>
      <c r="J7" s="256"/>
      <c r="K7" s="256"/>
      <c r="L7" s="256"/>
      <c r="M7" s="256"/>
      <c r="N7" s="256"/>
      <c r="O7" s="256"/>
      <c r="P7" s="256"/>
      <c r="Q7" s="256"/>
      <c r="R7" s="256"/>
      <c r="S7" s="256"/>
      <c r="T7" s="256"/>
      <c r="U7" s="256"/>
      <c r="V7" s="256"/>
    </row>
    <row r="8" spans="1:22" ht="13">
      <c r="A8" s="332">
        <v>2</v>
      </c>
      <c r="B8" s="332" t="s">
        <v>834</v>
      </c>
      <c r="C8" s="9"/>
      <c r="D8" s="256"/>
      <c r="E8" s="256"/>
      <c r="F8" s="256"/>
      <c r="G8" s="256"/>
      <c r="H8" s="256"/>
      <c r="I8" s="256"/>
      <c r="J8" s="256"/>
      <c r="K8" s="256"/>
      <c r="L8" s="256"/>
      <c r="M8" s="256"/>
      <c r="N8" s="256"/>
      <c r="O8" s="256"/>
      <c r="P8" s="256"/>
      <c r="Q8" s="256"/>
      <c r="R8" s="256"/>
      <c r="S8" s="256"/>
      <c r="T8" s="256"/>
      <c r="U8" s="256"/>
      <c r="V8" s="256"/>
    </row>
    <row r="9" spans="1:22" ht="13">
      <c r="A9" s="332">
        <v>3</v>
      </c>
      <c r="B9" s="332" t="s">
        <v>835</v>
      </c>
      <c r="C9" s="9"/>
      <c r="D9" s="256"/>
      <c r="E9" s="256"/>
      <c r="F9" s="256"/>
      <c r="G9" s="256"/>
      <c r="H9" s="256"/>
      <c r="I9" s="256"/>
      <c r="J9" s="256"/>
      <c r="K9" s="256"/>
      <c r="L9" s="256"/>
      <c r="M9" s="256"/>
      <c r="N9" s="256"/>
      <c r="O9" s="256"/>
      <c r="P9" s="256"/>
      <c r="Q9" s="256"/>
      <c r="R9" s="256"/>
      <c r="S9" s="256"/>
      <c r="T9" s="256"/>
      <c r="U9" s="256"/>
      <c r="V9" s="256"/>
    </row>
    <row r="10" spans="1:22" ht="13">
      <c r="A10" s="2">
        <v>4</v>
      </c>
      <c r="B10" s="332" t="s">
        <v>836</v>
      </c>
      <c r="C10" s="9"/>
      <c r="D10" s="256"/>
      <c r="E10" s="256"/>
      <c r="F10" s="256"/>
      <c r="G10" s="256"/>
      <c r="H10" s="256"/>
      <c r="I10" s="256"/>
      <c r="J10" s="256"/>
      <c r="K10" s="256"/>
      <c r="L10" s="256"/>
      <c r="M10" s="256"/>
      <c r="N10" s="256"/>
      <c r="O10" s="256"/>
      <c r="P10" s="256"/>
      <c r="Q10" s="256"/>
      <c r="R10" s="256"/>
      <c r="S10" s="256"/>
      <c r="T10" s="256"/>
      <c r="U10" s="256"/>
      <c r="V10" s="256"/>
    </row>
    <row r="11" spans="1:22" ht="13">
      <c r="A11" s="2">
        <v>5</v>
      </c>
      <c r="B11" s="375" t="s">
        <v>837</v>
      </c>
      <c r="C11" s="9"/>
      <c r="D11" s="256"/>
      <c r="E11" s="256"/>
      <c r="F11" s="256"/>
      <c r="G11" s="256"/>
      <c r="H11" s="256"/>
      <c r="I11" s="256"/>
      <c r="J11" s="256"/>
      <c r="K11" s="256"/>
      <c r="L11" s="256"/>
      <c r="M11" s="256"/>
      <c r="N11" s="256"/>
      <c r="O11" s="256"/>
      <c r="P11" s="256"/>
      <c r="Q11" s="256"/>
      <c r="R11" s="256"/>
      <c r="S11" s="256"/>
      <c r="T11" s="256"/>
      <c r="U11" s="256"/>
      <c r="V11" s="256"/>
    </row>
    <row r="12" spans="1:22" ht="13">
      <c r="A12" s="2">
        <v>6</v>
      </c>
      <c r="B12" s="375" t="s">
        <v>838</v>
      </c>
      <c r="C12" s="9"/>
      <c r="D12" s="256"/>
      <c r="E12" s="256"/>
      <c r="F12" s="256"/>
      <c r="G12" s="256"/>
      <c r="H12" s="256"/>
      <c r="I12" s="256"/>
      <c r="J12" s="256"/>
      <c r="K12" s="256"/>
      <c r="L12" s="256"/>
      <c r="M12" s="256"/>
      <c r="N12" s="256"/>
      <c r="O12" s="256"/>
      <c r="P12" s="256"/>
      <c r="Q12" s="256"/>
      <c r="R12" s="256"/>
      <c r="S12" s="256"/>
      <c r="T12" s="256"/>
      <c r="U12" s="256"/>
      <c r="V12" s="256"/>
    </row>
    <row r="13" spans="1:22" ht="13">
      <c r="A13" s="2">
        <v>7</v>
      </c>
      <c r="B13" s="375" t="s">
        <v>839</v>
      </c>
      <c r="C13" s="9"/>
      <c r="D13" s="256"/>
      <c r="E13" s="256"/>
      <c r="F13" s="256"/>
      <c r="G13" s="256"/>
      <c r="H13" s="256"/>
      <c r="I13" s="256"/>
      <c r="J13" s="256"/>
      <c r="K13" s="256"/>
      <c r="L13" s="256"/>
      <c r="M13" s="256"/>
      <c r="N13" s="256"/>
      <c r="O13" s="256"/>
      <c r="P13" s="256"/>
      <c r="Q13" s="256"/>
      <c r="R13" s="256"/>
      <c r="S13" s="256"/>
      <c r="T13" s="256"/>
      <c r="U13" s="256"/>
      <c r="V13" s="256"/>
    </row>
    <row r="14" spans="1:22">
      <c r="A14" s="2">
        <v>8</v>
      </c>
      <c r="B14" s="2" t="s">
        <v>848</v>
      </c>
      <c r="C14" s="9"/>
      <c r="D14" s="256"/>
      <c r="E14" s="256"/>
      <c r="F14" s="256"/>
      <c r="G14" s="256"/>
      <c r="H14" s="256"/>
      <c r="I14" s="256"/>
      <c r="J14" s="256"/>
      <c r="K14" s="256"/>
      <c r="L14" s="256"/>
      <c r="M14" s="256"/>
      <c r="N14" s="256"/>
      <c r="O14" s="256"/>
      <c r="P14" s="256"/>
      <c r="Q14" s="256"/>
      <c r="R14" s="256"/>
      <c r="S14" s="256"/>
      <c r="T14" s="256"/>
      <c r="U14" s="256"/>
      <c r="V14" s="256"/>
    </row>
    <row r="15" spans="1:22">
      <c r="C15" s="9"/>
      <c r="D15" s="256"/>
      <c r="E15" s="256"/>
      <c r="F15" s="256"/>
      <c r="G15" s="256"/>
      <c r="H15" s="256"/>
      <c r="I15" s="256"/>
      <c r="J15" s="256"/>
      <c r="K15" s="256"/>
      <c r="L15" s="256"/>
      <c r="M15" s="256"/>
      <c r="N15" s="256"/>
      <c r="O15" s="256"/>
      <c r="P15" s="256"/>
      <c r="Q15" s="256"/>
      <c r="R15" s="256"/>
      <c r="S15" s="256"/>
      <c r="T15" s="256"/>
      <c r="U15" s="256"/>
      <c r="V15" s="256"/>
    </row>
    <row r="16" spans="1:22" ht="13">
      <c r="A16" s="1" t="s">
        <v>643</v>
      </c>
    </row>
    <row r="17" spans="1:22">
      <c r="A17" s="2" t="s">
        <v>827</v>
      </c>
      <c r="C17" s="15">
        <v>0</v>
      </c>
      <c r="D17" s="15">
        <v>0</v>
      </c>
      <c r="E17" s="15">
        <v>0</v>
      </c>
      <c r="F17" s="15">
        <v>0.15</v>
      </c>
      <c r="G17" s="15">
        <v>0</v>
      </c>
      <c r="H17" s="15">
        <v>0</v>
      </c>
      <c r="I17" s="15">
        <v>0.15</v>
      </c>
      <c r="J17" s="15">
        <v>0</v>
      </c>
      <c r="K17" s="15">
        <v>0</v>
      </c>
      <c r="L17" s="15">
        <v>0.15</v>
      </c>
      <c r="M17" s="15">
        <v>0</v>
      </c>
      <c r="N17" s="15">
        <v>0</v>
      </c>
      <c r="O17" s="15">
        <v>0.15</v>
      </c>
      <c r="P17" s="15">
        <v>0</v>
      </c>
      <c r="Q17" s="15">
        <v>0</v>
      </c>
      <c r="R17" s="15">
        <v>0.15</v>
      </c>
      <c r="S17" s="15">
        <v>0</v>
      </c>
      <c r="T17" s="15">
        <v>0</v>
      </c>
      <c r="U17" s="15">
        <v>0.15</v>
      </c>
      <c r="V17" s="15">
        <v>0</v>
      </c>
    </row>
    <row r="18" spans="1:22" ht="13">
      <c r="A18" s="375" t="s">
        <v>677</v>
      </c>
      <c r="C18" s="15"/>
      <c r="D18" s="15"/>
      <c r="E18" s="15"/>
      <c r="F18" s="15"/>
      <c r="G18" s="15"/>
      <c r="H18" s="15"/>
      <c r="I18" s="15"/>
      <c r="J18" s="15"/>
      <c r="K18" s="15"/>
      <c r="L18" s="15"/>
      <c r="M18" s="15"/>
      <c r="N18" s="15"/>
      <c r="O18" s="15"/>
      <c r="P18" s="15"/>
      <c r="Q18" s="15"/>
      <c r="R18" s="15"/>
      <c r="S18" s="15"/>
      <c r="T18" s="15"/>
      <c r="U18" s="15"/>
      <c r="V18" s="15"/>
    </row>
    <row r="20" spans="1:22">
      <c r="C20" s="9"/>
      <c r="D20" s="9"/>
      <c r="E20" s="9"/>
      <c r="F20" s="9"/>
      <c r="G20" s="9"/>
      <c r="H20" s="9"/>
      <c r="I20" s="9"/>
      <c r="J20" s="9"/>
      <c r="K20" s="9"/>
      <c r="L20" s="9"/>
      <c r="M20" s="9"/>
      <c r="N20" s="9"/>
      <c r="O20" s="9"/>
      <c r="P20" s="9"/>
      <c r="Q20" s="9"/>
      <c r="R20" s="9"/>
      <c r="S20" s="9"/>
      <c r="T20" s="9"/>
      <c r="U20" s="9"/>
      <c r="V20" s="9"/>
    </row>
    <row r="21" spans="1:22">
      <c r="C21" s="9"/>
      <c r="D21" s="9"/>
      <c r="E21" s="9"/>
      <c r="F21" s="9"/>
      <c r="G21" s="9"/>
      <c r="H21" s="9"/>
      <c r="I21" s="9"/>
      <c r="J21" s="9"/>
      <c r="K21" s="9"/>
      <c r="L21" s="9"/>
      <c r="M21" s="9"/>
      <c r="N21" s="9"/>
      <c r="O21" s="9"/>
      <c r="P21" s="9"/>
      <c r="Q21" s="9"/>
      <c r="R21" s="9"/>
      <c r="S21" s="9"/>
      <c r="T21" s="9"/>
      <c r="U21" s="9"/>
      <c r="V21" s="9"/>
    </row>
    <row r="22" spans="1:22" ht="13" thickBot="1">
      <c r="A22" s="2" t="s">
        <v>829</v>
      </c>
      <c r="C22" s="278"/>
      <c r="D22" s="278"/>
      <c r="E22" s="278"/>
      <c r="F22" s="278"/>
      <c r="G22" s="278"/>
      <c r="H22" s="278"/>
      <c r="I22" s="278"/>
      <c r="J22" s="278"/>
      <c r="K22" s="278"/>
      <c r="L22" s="278"/>
      <c r="M22" s="278"/>
      <c r="N22" s="278"/>
      <c r="O22" s="278"/>
      <c r="P22" s="278"/>
      <c r="Q22" s="278"/>
      <c r="R22" s="278"/>
      <c r="S22" s="278"/>
      <c r="T22" s="278"/>
      <c r="U22" s="278"/>
      <c r="V22" s="278"/>
    </row>
    <row r="23" spans="1:22" ht="13" thickTop="1">
      <c r="C23" s="48"/>
      <c r="D23" s="48"/>
      <c r="E23" s="48"/>
      <c r="F23" s="48"/>
      <c r="G23" s="48"/>
      <c r="H23" s="48"/>
      <c r="I23" s="48"/>
      <c r="J23" s="48"/>
      <c r="K23" s="48"/>
      <c r="L23" s="48"/>
      <c r="M23" s="48"/>
      <c r="N23" s="48"/>
      <c r="O23" s="48"/>
      <c r="P23" s="48"/>
      <c r="Q23" s="48"/>
      <c r="R23" s="48"/>
      <c r="S23" s="48"/>
      <c r="T23" s="48"/>
      <c r="U23" s="48"/>
      <c r="V23" s="48"/>
    </row>
    <row r="24" spans="1:22">
      <c r="C24" s="48"/>
      <c r="D24" s="48"/>
      <c r="E24" s="48"/>
      <c r="F24" s="48"/>
      <c r="G24" s="48"/>
      <c r="H24" s="48"/>
      <c r="I24" s="48"/>
      <c r="J24" s="48"/>
      <c r="K24" s="48"/>
      <c r="L24" s="48"/>
      <c r="M24" s="48"/>
      <c r="N24" s="48"/>
      <c r="O24" s="48"/>
      <c r="P24" s="48"/>
      <c r="Q24" s="48"/>
      <c r="R24" s="48"/>
      <c r="S24" s="48"/>
      <c r="T24" s="48"/>
      <c r="U24" s="48"/>
      <c r="V24" s="48"/>
    </row>
    <row r="25" spans="1:22" ht="13">
      <c r="A25" s="1" t="s">
        <v>832</v>
      </c>
      <c r="C25" s="9"/>
    </row>
    <row r="26" spans="1:22">
      <c r="A26" s="2" t="s">
        <v>827</v>
      </c>
      <c r="C26" s="15">
        <v>0</v>
      </c>
      <c r="D26" s="15">
        <v>0</v>
      </c>
      <c r="E26" s="15">
        <v>0</v>
      </c>
      <c r="F26" s="15">
        <v>0.15</v>
      </c>
      <c r="G26" s="15">
        <v>0</v>
      </c>
      <c r="H26" s="15">
        <v>0</v>
      </c>
      <c r="I26" s="15">
        <v>0.15</v>
      </c>
      <c r="J26" s="15">
        <v>0</v>
      </c>
      <c r="K26" s="15">
        <v>0</v>
      </c>
      <c r="L26" s="15">
        <v>0.15</v>
      </c>
      <c r="M26" s="15">
        <v>0</v>
      </c>
      <c r="N26" s="15">
        <v>0</v>
      </c>
      <c r="O26" s="15">
        <v>0.15</v>
      </c>
      <c r="P26" s="15">
        <v>0</v>
      </c>
      <c r="Q26" s="15">
        <v>0</v>
      </c>
      <c r="R26" s="15">
        <v>0.15</v>
      </c>
      <c r="S26" s="15">
        <v>0</v>
      </c>
      <c r="T26" s="15">
        <v>0</v>
      </c>
      <c r="U26" s="15">
        <v>0.15</v>
      </c>
      <c r="V26" s="15">
        <v>0</v>
      </c>
    </row>
    <row r="27" spans="1:22" ht="13">
      <c r="A27" s="375" t="s">
        <v>677</v>
      </c>
      <c r="C27" s="7"/>
      <c r="D27" s="7"/>
      <c r="E27" s="7"/>
      <c r="F27" s="7"/>
      <c r="G27" s="7"/>
      <c r="H27" s="7"/>
      <c r="I27" s="7"/>
      <c r="J27" s="7"/>
      <c r="K27" s="7"/>
      <c r="L27" s="7"/>
      <c r="M27" s="7"/>
      <c r="N27" s="7"/>
      <c r="O27" s="7"/>
      <c r="P27" s="7"/>
      <c r="Q27" s="7"/>
      <c r="R27" s="7"/>
      <c r="S27" s="7"/>
      <c r="T27" s="7"/>
      <c r="U27" s="7"/>
      <c r="V27" s="7"/>
    </row>
    <row r="28" spans="1:22">
      <c r="C28" s="7"/>
      <c r="D28" s="7"/>
      <c r="E28" s="7"/>
      <c r="F28" s="7"/>
      <c r="G28" s="7"/>
      <c r="H28" s="7"/>
      <c r="I28" s="7"/>
      <c r="J28" s="7"/>
      <c r="K28" s="7"/>
      <c r="L28" s="7"/>
      <c r="M28" s="7"/>
      <c r="N28" s="7"/>
      <c r="O28" s="7"/>
      <c r="P28" s="7"/>
      <c r="Q28" s="7"/>
      <c r="R28" s="7"/>
      <c r="S28" s="7"/>
      <c r="T28" s="7"/>
      <c r="U28" s="7"/>
      <c r="V28" s="7"/>
    </row>
    <row r="29" spans="1:22">
      <c r="C29" s="7"/>
      <c r="D29" s="7"/>
      <c r="E29" s="7"/>
      <c r="F29" s="7"/>
      <c r="G29" s="7"/>
      <c r="H29" s="7"/>
      <c r="I29" s="7"/>
      <c r="J29" s="7"/>
      <c r="K29" s="7"/>
      <c r="L29" s="7"/>
      <c r="M29" s="7"/>
      <c r="N29" s="7"/>
      <c r="O29" s="7"/>
      <c r="P29" s="7"/>
      <c r="Q29" s="7"/>
      <c r="R29" s="7"/>
      <c r="S29" s="7"/>
      <c r="T29" s="7"/>
      <c r="U29" s="7"/>
      <c r="V29" s="7"/>
    </row>
    <row r="30" spans="1:22">
      <c r="C30" s="7"/>
      <c r="D30" s="7"/>
      <c r="E30" s="7"/>
      <c r="F30" s="7"/>
      <c r="G30" s="7"/>
      <c r="H30" s="7"/>
      <c r="I30" s="7"/>
      <c r="J30" s="7"/>
      <c r="K30" s="7"/>
      <c r="L30" s="7"/>
      <c r="M30" s="7"/>
      <c r="N30" s="7"/>
      <c r="O30" s="7"/>
      <c r="P30" s="7"/>
      <c r="Q30" s="7"/>
      <c r="R30" s="7"/>
      <c r="S30" s="7"/>
      <c r="T30" s="7"/>
      <c r="U30" s="7"/>
      <c r="V30" s="7"/>
    </row>
    <row r="31" spans="1:22">
      <c r="C31" s="7"/>
      <c r="D31" s="7"/>
      <c r="E31" s="7"/>
      <c r="F31" s="7"/>
      <c r="G31" s="7"/>
      <c r="H31" s="7"/>
      <c r="I31" s="7"/>
      <c r="J31" s="7"/>
      <c r="K31" s="7"/>
      <c r="L31" s="7"/>
      <c r="M31" s="7"/>
      <c r="N31" s="7"/>
      <c r="O31" s="7"/>
      <c r="P31" s="7"/>
      <c r="Q31" s="7"/>
      <c r="R31" s="7"/>
      <c r="S31" s="7"/>
      <c r="T31" s="7"/>
      <c r="U31" s="7"/>
      <c r="V31" s="7"/>
    </row>
    <row r="32" spans="1:22">
      <c r="C32" s="7"/>
      <c r="D32" s="7"/>
      <c r="E32" s="7"/>
      <c r="F32" s="7"/>
      <c r="G32" s="7"/>
      <c r="H32" s="7"/>
      <c r="I32" s="7"/>
      <c r="J32" s="7"/>
      <c r="K32" s="7"/>
      <c r="L32" s="7"/>
      <c r="M32" s="7"/>
      <c r="N32" s="7"/>
      <c r="O32" s="7"/>
      <c r="P32" s="7"/>
      <c r="Q32" s="7"/>
      <c r="R32" s="7"/>
      <c r="S32" s="7"/>
      <c r="T32" s="7"/>
      <c r="U32" s="7"/>
      <c r="V32" s="7"/>
    </row>
    <row r="33" spans="1:22" ht="13" thickBot="1">
      <c r="A33" s="2" t="s">
        <v>831</v>
      </c>
      <c r="C33" s="277"/>
      <c r="D33" s="277"/>
      <c r="E33" s="277"/>
      <c r="F33" s="277"/>
      <c r="G33" s="277"/>
      <c r="H33" s="277"/>
      <c r="I33" s="277"/>
      <c r="J33" s="277"/>
      <c r="K33" s="277"/>
      <c r="L33" s="277"/>
      <c r="M33" s="277"/>
      <c r="N33" s="277"/>
      <c r="O33" s="277"/>
      <c r="P33" s="277"/>
      <c r="Q33" s="277"/>
      <c r="R33" s="277"/>
      <c r="S33" s="277"/>
      <c r="T33" s="277"/>
      <c r="U33" s="277"/>
      <c r="V33" s="277"/>
    </row>
    <row r="34" spans="1:22" ht="13" thickTop="1">
      <c r="C34" s="9"/>
      <c r="D34" s="9"/>
      <c r="E34" s="9"/>
      <c r="F34" s="9"/>
      <c r="G34" s="9"/>
      <c r="H34" s="9"/>
      <c r="I34" s="9"/>
      <c r="J34" s="9"/>
      <c r="K34" s="9"/>
      <c r="L34" s="9"/>
      <c r="M34" s="9"/>
      <c r="N34" s="9"/>
      <c r="O34" s="9"/>
      <c r="P34" s="9"/>
      <c r="Q34" s="9"/>
      <c r="R34" s="9"/>
      <c r="S34" s="9"/>
      <c r="T34" s="9"/>
      <c r="U34" s="9"/>
      <c r="V34" s="9"/>
    </row>
    <row r="35" spans="1:22">
      <c r="C35" s="9"/>
      <c r="D35" s="9"/>
      <c r="E35" s="9"/>
      <c r="F35" s="9"/>
      <c r="G35" s="9"/>
      <c r="H35" s="9"/>
      <c r="I35" s="9"/>
      <c r="J35" s="9"/>
      <c r="K35" s="9"/>
      <c r="L35" s="9"/>
      <c r="M35" s="9"/>
      <c r="N35" s="9"/>
      <c r="O35" s="9"/>
      <c r="P35" s="9"/>
      <c r="Q35" s="9"/>
      <c r="R35" s="9"/>
      <c r="S35" s="9"/>
      <c r="T35" s="9"/>
      <c r="U35" s="9"/>
      <c r="V35" s="9"/>
    </row>
    <row r="36" spans="1:22" ht="13">
      <c r="A36" s="1" t="s">
        <v>840</v>
      </c>
      <c r="C36" s="9"/>
      <c r="D36" s="9"/>
      <c r="E36" s="9"/>
      <c r="F36" s="9"/>
      <c r="G36" s="9"/>
      <c r="H36" s="9"/>
      <c r="I36" s="9"/>
      <c r="J36" s="9"/>
      <c r="K36" s="9"/>
      <c r="L36" s="9"/>
      <c r="M36" s="9"/>
      <c r="N36" s="9"/>
      <c r="O36" s="9"/>
      <c r="P36" s="9"/>
      <c r="Q36" s="9"/>
      <c r="R36" s="9"/>
      <c r="S36" s="9"/>
      <c r="T36" s="9"/>
      <c r="U36" s="9"/>
      <c r="V36" s="9"/>
    </row>
    <row r="37" spans="1:22" ht="13">
      <c r="A37" s="1"/>
      <c r="C37" s="9"/>
      <c r="D37" s="9"/>
      <c r="E37" s="9"/>
      <c r="F37" s="9"/>
      <c r="G37" s="9"/>
      <c r="H37" s="9"/>
      <c r="I37" s="9"/>
      <c r="J37" s="9"/>
      <c r="K37" s="9"/>
      <c r="L37" s="9"/>
      <c r="M37" s="9"/>
      <c r="N37" s="9"/>
      <c r="O37" s="9"/>
      <c r="P37" s="9"/>
      <c r="Q37" s="9"/>
      <c r="R37" s="9"/>
      <c r="S37" s="9"/>
      <c r="T37" s="9"/>
      <c r="U37" s="9"/>
      <c r="V37" s="9"/>
    </row>
    <row r="38" spans="1:22">
      <c r="A38" s="379" t="s">
        <v>841</v>
      </c>
      <c r="C38" s="9"/>
      <c r="D38" s="9"/>
      <c r="E38" s="9"/>
      <c r="F38" s="9"/>
      <c r="G38" s="9"/>
      <c r="H38" s="9"/>
      <c r="I38" s="9"/>
      <c r="J38" s="9"/>
      <c r="K38" s="9"/>
      <c r="L38" s="9"/>
      <c r="M38" s="9"/>
      <c r="N38" s="9"/>
      <c r="O38" s="9"/>
      <c r="P38" s="9"/>
      <c r="Q38" s="9"/>
      <c r="R38" s="9"/>
      <c r="S38" s="9"/>
      <c r="T38" s="9"/>
      <c r="U38" s="9"/>
      <c r="V38" s="9"/>
    </row>
    <row r="39" spans="1:22" ht="13" thickBot="1">
      <c r="A39" s="2" t="s">
        <v>842</v>
      </c>
      <c r="C39" s="277"/>
      <c r="D39" s="277"/>
      <c r="E39" s="277"/>
      <c r="F39" s="277"/>
      <c r="G39" s="277"/>
      <c r="H39" s="277"/>
      <c r="I39" s="277"/>
      <c r="J39" s="277"/>
      <c r="K39" s="277"/>
      <c r="L39" s="277"/>
      <c r="M39" s="277"/>
      <c r="N39" s="277"/>
      <c r="O39" s="277"/>
      <c r="P39" s="277"/>
      <c r="Q39" s="277"/>
      <c r="R39" s="277"/>
      <c r="S39" s="277"/>
      <c r="T39" s="277"/>
      <c r="U39" s="277"/>
      <c r="V39" s="277"/>
    </row>
    <row r="40" spans="1:22" ht="13" thickTop="1">
      <c r="C40" s="9"/>
      <c r="D40" s="9"/>
      <c r="E40" s="9"/>
      <c r="F40" s="9"/>
      <c r="G40" s="9"/>
      <c r="H40" s="9"/>
      <c r="I40" s="9"/>
      <c r="J40" s="9"/>
      <c r="K40" s="9"/>
      <c r="L40" s="9"/>
      <c r="M40" s="9"/>
      <c r="N40" s="9"/>
      <c r="O40" s="9"/>
      <c r="P40" s="9"/>
      <c r="Q40" s="9"/>
      <c r="R40" s="9"/>
      <c r="S40" s="9"/>
      <c r="T40" s="9"/>
      <c r="U40" s="9"/>
      <c r="V40" s="9"/>
    </row>
    <row r="41" spans="1:22">
      <c r="C41" s="9"/>
      <c r="D41" s="9"/>
      <c r="E41" s="9"/>
      <c r="F41" s="9"/>
      <c r="G41" s="9"/>
      <c r="H41" s="9"/>
      <c r="I41" s="9"/>
      <c r="J41" s="9"/>
      <c r="K41" s="9"/>
      <c r="L41" s="9"/>
      <c r="M41" s="9"/>
      <c r="N41" s="9"/>
      <c r="O41" s="9"/>
      <c r="P41" s="9"/>
      <c r="Q41" s="9"/>
      <c r="R41" s="9"/>
      <c r="S41" s="9"/>
      <c r="T41" s="9"/>
      <c r="U41" s="9"/>
      <c r="V41" s="9"/>
    </row>
    <row r="42" spans="1:22" ht="13">
      <c r="A42" s="1" t="s">
        <v>639</v>
      </c>
      <c r="C42" s="9"/>
    </row>
    <row r="43" spans="1:22">
      <c r="A43" s="2" t="s">
        <v>826</v>
      </c>
      <c r="C43" s="9"/>
    </row>
    <row r="44" spans="1:22" ht="13">
      <c r="A44" s="375" t="s">
        <v>677</v>
      </c>
      <c r="C44" s="9"/>
    </row>
    <row r="45" spans="1:22">
      <c r="C45" s="9"/>
    </row>
    <row r="46" spans="1:22">
      <c r="C46" s="9"/>
    </row>
    <row r="47" spans="1:22" ht="13" thickBot="1">
      <c r="A47" s="2" t="s">
        <v>828</v>
      </c>
      <c r="C47" s="277"/>
      <c r="D47" s="277"/>
      <c r="E47" s="277"/>
      <c r="F47" s="277"/>
      <c r="G47" s="277"/>
      <c r="H47" s="277"/>
      <c r="I47" s="277"/>
      <c r="J47" s="277"/>
      <c r="K47" s="277"/>
      <c r="L47" s="277"/>
      <c r="M47" s="277"/>
      <c r="N47" s="277"/>
      <c r="O47" s="277"/>
      <c r="P47" s="277"/>
      <c r="Q47" s="277"/>
      <c r="R47" s="277"/>
      <c r="S47" s="277"/>
      <c r="T47" s="277"/>
      <c r="U47" s="277"/>
      <c r="V47" s="277"/>
    </row>
    <row r="48" spans="1:22" ht="13" thickTop="1">
      <c r="C48" s="9"/>
      <c r="D48" s="9"/>
      <c r="E48" s="9"/>
      <c r="F48" s="9"/>
      <c r="G48" s="9"/>
      <c r="H48" s="9"/>
      <c r="I48" s="9"/>
      <c r="J48" s="9"/>
      <c r="K48" s="9"/>
      <c r="L48" s="9"/>
      <c r="M48" s="9"/>
      <c r="N48" s="9"/>
      <c r="O48" s="9"/>
      <c r="P48" s="9"/>
      <c r="Q48" s="9"/>
      <c r="R48" s="9"/>
      <c r="S48" s="9"/>
      <c r="T48" s="9"/>
      <c r="U48" s="9"/>
      <c r="V48" s="9"/>
    </row>
    <row r="49" spans="1:22">
      <c r="C49" s="27"/>
    </row>
    <row r="50" spans="1:22" ht="13">
      <c r="A50" s="1" t="s">
        <v>641</v>
      </c>
      <c r="C50" s="27"/>
    </row>
    <row r="51" spans="1:22">
      <c r="A51" s="2" t="s">
        <v>826</v>
      </c>
      <c r="C51" s="27"/>
    </row>
    <row r="52" spans="1:22" ht="13">
      <c r="A52" s="375" t="s">
        <v>677</v>
      </c>
      <c r="C52" s="7"/>
      <c r="D52" s="9"/>
      <c r="E52" s="9"/>
      <c r="F52" s="9"/>
      <c r="G52" s="9"/>
      <c r="H52" s="9"/>
      <c r="I52" s="9"/>
      <c r="J52" s="9"/>
      <c r="K52" s="9"/>
      <c r="L52" s="9"/>
      <c r="M52" s="9"/>
      <c r="N52" s="9"/>
      <c r="O52" s="9"/>
      <c r="P52" s="9"/>
      <c r="Q52" s="9"/>
      <c r="R52" s="9"/>
      <c r="S52" s="9"/>
      <c r="T52" s="9"/>
      <c r="U52" s="9"/>
      <c r="V52" s="9"/>
    </row>
    <row r="53" spans="1:22">
      <c r="C53" s="7"/>
      <c r="D53" s="9"/>
      <c r="E53" s="9"/>
      <c r="F53" s="9"/>
      <c r="G53" s="9"/>
      <c r="H53" s="9"/>
      <c r="I53" s="9"/>
      <c r="J53" s="9"/>
      <c r="K53" s="9"/>
      <c r="L53" s="9"/>
      <c r="M53" s="9"/>
      <c r="N53" s="9"/>
      <c r="O53" s="9"/>
      <c r="P53" s="9"/>
      <c r="Q53" s="9"/>
      <c r="R53" s="9"/>
      <c r="S53" s="9"/>
      <c r="T53" s="9"/>
      <c r="U53" s="9"/>
      <c r="V53" s="9"/>
    </row>
    <row r="54" spans="1:22" ht="13" thickBot="1">
      <c r="A54" s="2" t="s">
        <v>830</v>
      </c>
      <c r="C54" s="277"/>
      <c r="D54" s="277"/>
      <c r="E54" s="277"/>
      <c r="F54" s="277"/>
      <c r="G54" s="277"/>
      <c r="H54" s="277"/>
      <c r="I54" s="277"/>
      <c r="J54" s="277"/>
      <c r="K54" s="277"/>
      <c r="L54" s="277"/>
      <c r="M54" s="277"/>
      <c r="N54" s="277"/>
      <c r="O54" s="277"/>
      <c r="P54" s="277"/>
      <c r="Q54" s="277"/>
      <c r="R54" s="277"/>
      <c r="S54" s="277"/>
      <c r="T54" s="277"/>
      <c r="U54" s="277"/>
      <c r="V54" s="277"/>
    </row>
    <row r="55" spans="1:22" ht="13" thickTop="1">
      <c r="C55" s="9"/>
    </row>
    <row r="56" spans="1:22">
      <c r="C56" s="7"/>
    </row>
    <row r="57" spans="1:22" ht="13">
      <c r="A57" s="1" t="s">
        <v>844</v>
      </c>
      <c r="C57" s="27"/>
    </row>
    <row r="58" spans="1:22">
      <c r="A58" s="2" t="s">
        <v>826</v>
      </c>
      <c r="C58" s="27"/>
    </row>
    <row r="59" spans="1:22" ht="13">
      <c r="A59" s="375" t="s">
        <v>677</v>
      </c>
      <c r="C59" s="7"/>
      <c r="D59" s="9"/>
      <c r="E59" s="9"/>
      <c r="F59" s="9"/>
      <c r="G59" s="9"/>
      <c r="H59" s="9"/>
      <c r="I59" s="9"/>
      <c r="J59" s="9"/>
      <c r="K59" s="9"/>
      <c r="L59" s="9"/>
      <c r="M59" s="9"/>
      <c r="N59" s="9"/>
      <c r="O59" s="9"/>
      <c r="P59" s="9"/>
      <c r="Q59" s="9"/>
      <c r="R59" s="9"/>
      <c r="S59" s="9"/>
      <c r="T59" s="9"/>
      <c r="U59" s="9"/>
      <c r="V59" s="9"/>
    </row>
    <row r="60" spans="1:22">
      <c r="C60" s="7"/>
      <c r="D60" s="9"/>
      <c r="E60" s="9"/>
      <c r="F60" s="9"/>
      <c r="G60" s="9"/>
      <c r="H60" s="9"/>
      <c r="I60" s="9"/>
      <c r="J60" s="9"/>
      <c r="K60" s="9"/>
      <c r="L60" s="9"/>
      <c r="M60" s="9"/>
      <c r="N60" s="9"/>
      <c r="O60" s="9"/>
      <c r="P60" s="9"/>
      <c r="Q60" s="9"/>
      <c r="R60" s="9"/>
      <c r="S60" s="9"/>
      <c r="T60" s="9"/>
      <c r="U60" s="9"/>
      <c r="V60" s="9"/>
    </row>
    <row r="61" spans="1:22" ht="13" thickBot="1">
      <c r="A61" s="2" t="s">
        <v>849</v>
      </c>
      <c r="C61" s="277"/>
      <c r="D61" s="277"/>
      <c r="E61" s="277"/>
      <c r="F61" s="277"/>
      <c r="G61" s="277"/>
      <c r="H61" s="277"/>
      <c r="I61" s="277"/>
      <c r="J61" s="277"/>
      <c r="K61" s="277"/>
      <c r="L61" s="277"/>
      <c r="M61" s="277"/>
      <c r="N61" s="277"/>
      <c r="O61" s="277"/>
      <c r="P61" s="277"/>
      <c r="Q61" s="277"/>
      <c r="R61" s="277"/>
      <c r="S61" s="277"/>
      <c r="T61" s="277"/>
      <c r="U61" s="277"/>
      <c r="V61" s="277"/>
    </row>
    <row r="62" spans="1:22" ht="13" thickTop="1"/>
    <row r="65" spans="1:22" ht="13">
      <c r="A65" s="1" t="s">
        <v>75</v>
      </c>
    </row>
    <row r="66" spans="1:22">
      <c r="A66" s="3"/>
    </row>
    <row r="67" spans="1:22" ht="13">
      <c r="A67" s="4" t="s">
        <v>24</v>
      </c>
    </row>
    <row r="68" spans="1:22">
      <c r="A68" s="2" t="s">
        <v>826</v>
      </c>
    </row>
    <row r="69" spans="1:22" ht="13">
      <c r="A69" s="375" t="s">
        <v>677</v>
      </c>
    </row>
    <row r="70" spans="1:22" ht="13.5" thickBot="1">
      <c r="A70" s="1" t="s">
        <v>846</v>
      </c>
      <c r="C70" s="277"/>
      <c r="D70" s="277"/>
      <c r="E70" s="277"/>
      <c r="F70" s="277"/>
      <c r="G70" s="277"/>
      <c r="H70" s="277"/>
      <c r="I70" s="277"/>
      <c r="J70" s="277"/>
      <c r="K70" s="277"/>
      <c r="L70" s="277"/>
      <c r="M70" s="277"/>
      <c r="N70" s="277"/>
      <c r="O70" s="277"/>
      <c r="P70" s="277"/>
      <c r="Q70" s="277"/>
      <c r="R70" s="277"/>
      <c r="S70" s="277"/>
      <c r="T70" s="277"/>
      <c r="U70" s="277"/>
      <c r="V70" s="277"/>
    </row>
    <row r="71" spans="1:22" ht="13" thickTop="1">
      <c r="A71" s="3"/>
    </row>
    <row r="72" spans="1:22" ht="13">
      <c r="A72" s="4" t="s">
        <v>189</v>
      </c>
    </row>
    <row r="73" spans="1:22">
      <c r="A73" s="2" t="s">
        <v>826</v>
      </c>
    </row>
    <row r="74" spans="1:22" ht="13">
      <c r="A74" s="375" t="s">
        <v>677</v>
      </c>
    </row>
    <row r="75" spans="1:22" ht="13.5" thickBot="1">
      <c r="A75" s="1" t="s">
        <v>846</v>
      </c>
      <c r="C75" s="277"/>
      <c r="D75" s="277"/>
      <c r="E75" s="277"/>
      <c r="F75" s="277"/>
      <c r="G75" s="277"/>
      <c r="H75" s="277"/>
      <c r="I75" s="277"/>
      <c r="J75" s="277"/>
      <c r="K75" s="277"/>
      <c r="L75" s="277"/>
      <c r="M75" s="277"/>
      <c r="N75" s="277"/>
      <c r="O75" s="277"/>
      <c r="P75" s="277"/>
      <c r="Q75" s="277"/>
      <c r="R75" s="277"/>
      <c r="S75" s="277"/>
      <c r="T75" s="277"/>
      <c r="U75" s="277"/>
      <c r="V75" s="277"/>
    </row>
    <row r="76" spans="1:22" ht="13.5" thickTop="1">
      <c r="A76" s="1"/>
      <c r="C76" s="9"/>
      <c r="D76" s="9"/>
      <c r="E76" s="9"/>
      <c r="F76" s="9"/>
      <c r="G76" s="9"/>
      <c r="H76" s="9"/>
      <c r="I76" s="9"/>
      <c r="J76" s="9"/>
      <c r="K76" s="9"/>
      <c r="L76" s="9"/>
      <c r="M76" s="9"/>
      <c r="N76" s="9"/>
      <c r="O76" s="9"/>
      <c r="P76" s="9"/>
      <c r="Q76" s="9"/>
      <c r="R76" s="9"/>
      <c r="S76" s="9"/>
      <c r="T76" s="9"/>
      <c r="U76" s="9"/>
      <c r="V76" s="9"/>
    </row>
    <row r="77" spans="1:22" ht="13">
      <c r="A77" s="4" t="s">
        <v>187</v>
      </c>
    </row>
    <row r="78" spans="1:22">
      <c r="A78" s="2" t="s">
        <v>826</v>
      </c>
    </row>
    <row r="79" spans="1:22" ht="13">
      <c r="A79" s="375" t="s">
        <v>677</v>
      </c>
    </row>
    <row r="80" spans="1:22" ht="13.5" thickBot="1">
      <c r="A80" s="1" t="s">
        <v>846</v>
      </c>
      <c r="C80" s="277"/>
      <c r="D80" s="277"/>
      <c r="E80" s="277"/>
      <c r="F80" s="277"/>
      <c r="G80" s="277"/>
      <c r="H80" s="277"/>
      <c r="I80" s="277"/>
      <c r="J80" s="277"/>
      <c r="K80" s="277"/>
      <c r="L80" s="277"/>
      <c r="M80" s="277"/>
      <c r="N80" s="277"/>
      <c r="O80" s="277"/>
      <c r="P80" s="277"/>
      <c r="Q80" s="277"/>
      <c r="R80" s="277"/>
      <c r="S80" s="277"/>
      <c r="T80" s="277"/>
      <c r="U80" s="277"/>
      <c r="V80" s="277"/>
    </row>
    <row r="81" spans="1:22" ht="13" thickTop="1">
      <c r="A81" s="3"/>
    </row>
    <row r="82" spans="1:22" ht="13">
      <c r="A82" s="4" t="s">
        <v>188</v>
      </c>
    </row>
    <row r="83" spans="1:22">
      <c r="A83" s="2" t="s">
        <v>826</v>
      </c>
    </row>
    <row r="84" spans="1:22" ht="13">
      <c r="A84" s="375" t="s">
        <v>677</v>
      </c>
    </row>
    <row r="85" spans="1:22" ht="13.5" thickBot="1">
      <c r="A85" s="1" t="s">
        <v>846</v>
      </c>
      <c r="C85" s="277"/>
      <c r="D85" s="277"/>
      <c r="E85" s="277"/>
      <c r="F85" s="277"/>
      <c r="G85" s="277"/>
      <c r="H85" s="277"/>
      <c r="I85" s="277"/>
      <c r="J85" s="277"/>
      <c r="K85" s="277"/>
      <c r="L85" s="277"/>
      <c r="M85" s="277"/>
      <c r="N85" s="277"/>
      <c r="O85" s="277"/>
      <c r="P85" s="277"/>
      <c r="Q85" s="277"/>
      <c r="R85" s="277"/>
      <c r="S85" s="277"/>
      <c r="T85" s="277"/>
      <c r="U85" s="277"/>
      <c r="V85" s="277"/>
    </row>
    <row r="86" spans="1:22" ht="13.5" thickTop="1">
      <c r="A86" s="1"/>
      <c r="C86" s="9"/>
      <c r="D86" s="9"/>
      <c r="E86" s="9"/>
      <c r="F86" s="9"/>
      <c r="G86" s="9"/>
      <c r="H86" s="9"/>
      <c r="I86" s="9"/>
      <c r="J86" s="9"/>
      <c r="K86" s="9"/>
      <c r="L86" s="9"/>
      <c r="M86" s="9"/>
      <c r="N86" s="9"/>
      <c r="O86" s="9"/>
      <c r="P86" s="9"/>
      <c r="Q86" s="9"/>
      <c r="R86" s="9"/>
      <c r="S86" s="9"/>
      <c r="T86" s="9"/>
      <c r="U86" s="9"/>
      <c r="V86" s="9"/>
    </row>
    <row r="87" spans="1:22" ht="13">
      <c r="A87" s="1" t="s">
        <v>845</v>
      </c>
      <c r="C87" s="27"/>
    </row>
    <row r="88" spans="1:22">
      <c r="A88" s="2" t="s">
        <v>826</v>
      </c>
      <c r="C88" s="27"/>
    </row>
    <row r="89" spans="1:22" ht="13">
      <c r="A89" s="375" t="s">
        <v>677</v>
      </c>
    </row>
    <row r="90" spans="1:22" ht="13.5" thickBot="1">
      <c r="A90" s="1" t="s">
        <v>846</v>
      </c>
      <c r="C90" s="277"/>
      <c r="D90" s="277"/>
      <c r="E90" s="277"/>
      <c r="F90" s="277"/>
      <c r="G90" s="277"/>
      <c r="H90" s="277"/>
      <c r="I90" s="277"/>
      <c r="J90" s="277"/>
      <c r="K90" s="277"/>
      <c r="L90" s="277"/>
      <c r="M90" s="277"/>
      <c r="N90" s="277"/>
      <c r="O90" s="277"/>
      <c r="P90" s="277"/>
      <c r="Q90" s="277"/>
      <c r="R90" s="277"/>
      <c r="S90" s="277"/>
      <c r="T90" s="277"/>
      <c r="U90" s="277"/>
      <c r="V90" s="277"/>
    </row>
    <row r="91" spans="1:22" ht="13" thickTop="1"/>
    <row r="210" spans="7:7">
      <c r="G210" s="2">
        <f>SUM(G162:G209)</f>
        <v>0</v>
      </c>
    </row>
    <row r="251" spans="1:3" ht="14.5">
      <c r="A251" s="128" t="s">
        <v>380</v>
      </c>
      <c r="B251" s="97" t="s">
        <v>381</v>
      </c>
      <c r="C251" s="97" t="s">
        <v>382</v>
      </c>
    </row>
    <row r="252" spans="1:3" ht="14.5">
      <c r="A252" s="51"/>
      <c r="B252" s="51"/>
      <c r="C252" s="51"/>
    </row>
    <row r="253" spans="1:3" ht="43.5">
      <c r="A253" s="129" t="s">
        <v>383</v>
      </c>
      <c r="B253" s="130" t="s">
        <v>384</v>
      </c>
      <c r="C253" s="51"/>
    </row>
    <row r="254" spans="1:3" ht="14.5">
      <c r="A254" s="51"/>
      <c r="B254" s="82" t="s">
        <v>286</v>
      </c>
      <c r="C254" s="83" t="s">
        <v>287</v>
      </c>
    </row>
    <row r="255" spans="1:3" ht="14.5">
      <c r="A255" s="51"/>
      <c r="B255" s="82" t="s">
        <v>288</v>
      </c>
      <c r="C255" s="83" t="s">
        <v>287</v>
      </c>
    </row>
    <row r="256" spans="1:3" ht="14">
      <c r="A256" s="131"/>
      <c r="B256" s="131"/>
      <c r="C256" s="131"/>
    </row>
    <row r="257" spans="1:7" ht="28">
      <c r="A257" s="62" t="s">
        <v>390</v>
      </c>
      <c r="B257" s="63" t="s">
        <v>206</v>
      </c>
      <c r="C257" s="63" t="s">
        <v>207</v>
      </c>
      <c r="D257" s="63" t="s">
        <v>360</v>
      </c>
      <c r="E257" s="63" t="s">
        <v>208</v>
      </c>
      <c r="F257" s="93" t="s">
        <v>209</v>
      </c>
      <c r="G257" s="135" t="s">
        <v>210</v>
      </c>
    </row>
    <row r="258" spans="1:7" ht="30">
      <c r="A258" s="54">
        <v>1</v>
      </c>
      <c r="B258" s="55" t="s">
        <v>211</v>
      </c>
      <c r="C258" s="51"/>
      <c r="D258" s="51"/>
      <c r="E258" s="51"/>
      <c r="F258" s="51"/>
      <c r="G258" s="51"/>
    </row>
    <row r="259" spans="1:7" ht="15">
      <c r="A259" s="51"/>
      <c r="B259" s="56" t="s">
        <v>212</v>
      </c>
      <c r="C259" s="57" t="s">
        <v>213</v>
      </c>
      <c r="D259" s="94">
        <v>1</v>
      </c>
      <c r="E259" s="58">
        <v>5000</v>
      </c>
      <c r="F259" s="59">
        <v>12</v>
      </c>
      <c r="G259" s="58">
        <v>60000</v>
      </c>
    </row>
    <row r="260" spans="1:7" ht="15">
      <c r="A260" s="51"/>
      <c r="B260" s="56" t="s">
        <v>214</v>
      </c>
      <c r="C260" s="57" t="s">
        <v>213</v>
      </c>
      <c r="D260" s="94">
        <v>1</v>
      </c>
      <c r="E260" s="58">
        <v>5000</v>
      </c>
      <c r="F260" s="59">
        <v>18</v>
      </c>
      <c r="G260" s="58">
        <v>90000</v>
      </c>
    </row>
    <row r="261" spans="1:7" ht="14.5">
      <c r="A261" s="51"/>
      <c r="B261" s="51"/>
      <c r="C261" s="51"/>
      <c r="D261" s="51"/>
      <c r="E261" s="51"/>
      <c r="F261" s="51"/>
      <c r="G261" s="51"/>
    </row>
    <row r="262" spans="1:7" ht="30">
      <c r="A262" s="54">
        <v>2</v>
      </c>
      <c r="B262" s="55" t="s">
        <v>215</v>
      </c>
      <c r="C262" s="51"/>
      <c r="D262" s="51"/>
      <c r="E262" s="51"/>
      <c r="F262" s="51"/>
      <c r="G262" s="51"/>
    </row>
    <row r="263" spans="1:7" ht="15">
      <c r="A263" s="51"/>
      <c r="B263" s="56" t="s">
        <v>216</v>
      </c>
      <c r="C263" s="57" t="s">
        <v>217</v>
      </c>
      <c r="D263" s="94">
        <v>1</v>
      </c>
      <c r="E263" s="58">
        <v>14800</v>
      </c>
      <c r="F263" s="59">
        <v>90</v>
      </c>
      <c r="G263" s="58">
        <v>1332000</v>
      </c>
    </row>
    <row r="264" spans="1:7" ht="15">
      <c r="A264" s="51"/>
      <c r="B264" s="56" t="s">
        <v>218</v>
      </c>
      <c r="C264" s="57" t="s">
        <v>217</v>
      </c>
      <c r="D264" s="94">
        <v>1</v>
      </c>
      <c r="E264" s="58">
        <v>11750</v>
      </c>
      <c r="F264" s="59">
        <v>14</v>
      </c>
      <c r="G264" s="58">
        <v>164500</v>
      </c>
    </row>
    <row r="265" spans="1:7" ht="30">
      <c r="A265" s="51"/>
      <c r="B265" s="56" t="s">
        <v>219</v>
      </c>
      <c r="C265" s="57" t="s">
        <v>213</v>
      </c>
      <c r="D265" s="94">
        <v>1</v>
      </c>
      <c r="E265" s="58">
        <v>5000</v>
      </c>
      <c r="F265" s="59">
        <v>11</v>
      </c>
      <c r="G265" s="58">
        <v>55000</v>
      </c>
    </row>
    <row r="266" spans="1:7" ht="30">
      <c r="A266" s="51"/>
      <c r="B266" s="56" t="s">
        <v>220</v>
      </c>
      <c r="C266" s="57" t="s">
        <v>213</v>
      </c>
      <c r="D266" s="94">
        <v>1</v>
      </c>
      <c r="E266" s="95">
        <v>100</v>
      </c>
      <c r="F266" s="59">
        <v>35</v>
      </c>
      <c r="G266" s="58">
        <v>3500</v>
      </c>
    </row>
    <row r="267" spans="1:7" ht="14.5">
      <c r="A267" s="51"/>
      <c r="B267" s="51"/>
      <c r="C267" s="51"/>
      <c r="D267" s="51"/>
      <c r="E267" s="51"/>
      <c r="F267" s="51"/>
      <c r="G267" s="51"/>
    </row>
    <row r="268" spans="1:7" ht="30">
      <c r="A268" s="54">
        <v>3</v>
      </c>
      <c r="B268" s="55" t="s">
        <v>221</v>
      </c>
      <c r="C268" s="51"/>
      <c r="D268" s="51"/>
      <c r="E268" s="51"/>
      <c r="F268" s="51"/>
      <c r="G268" s="51"/>
    </row>
    <row r="269" spans="1:7" ht="45">
      <c r="A269" s="51"/>
      <c r="B269" s="56" t="s">
        <v>222</v>
      </c>
      <c r="C269" s="57" t="s">
        <v>217</v>
      </c>
      <c r="D269" s="94">
        <v>1</v>
      </c>
      <c r="E269" s="59">
        <v>835</v>
      </c>
      <c r="F269" s="59">
        <v>25</v>
      </c>
      <c r="G269" s="58">
        <v>20875</v>
      </c>
    </row>
    <row r="270" spans="1:7" ht="45">
      <c r="A270" s="51"/>
      <c r="B270" s="56" t="s">
        <v>223</v>
      </c>
      <c r="C270" s="57" t="s">
        <v>217</v>
      </c>
      <c r="D270" s="94">
        <v>1</v>
      </c>
      <c r="E270" s="60">
        <v>1125</v>
      </c>
      <c r="F270" s="59">
        <v>475</v>
      </c>
      <c r="G270" s="58">
        <v>534375</v>
      </c>
    </row>
    <row r="271" spans="1:7" ht="45">
      <c r="A271" s="51"/>
      <c r="B271" s="56" t="s">
        <v>224</v>
      </c>
      <c r="C271" s="57" t="s">
        <v>217</v>
      </c>
      <c r="D271" s="94">
        <v>1</v>
      </c>
      <c r="E271" s="60">
        <v>3125</v>
      </c>
      <c r="F271" s="59">
        <v>475</v>
      </c>
      <c r="G271" s="58">
        <v>1484375</v>
      </c>
    </row>
    <row r="272" spans="1:7" ht="14.5">
      <c r="A272" s="51"/>
      <c r="B272" s="51"/>
      <c r="C272" s="51"/>
      <c r="D272" s="51"/>
      <c r="E272" s="51"/>
      <c r="F272" s="51"/>
      <c r="G272" s="51"/>
    </row>
    <row r="273" spans="1:7" ht="30">
      <c r="A273" s="54">
        <v>4</v>
      </c>
      <c r="B273" s="55" t="s">
        <v>225</v>
      </c>
      <c r="C273" s="51"/>
      <c r="D273" s="51"/>
      <c r="E273" s="51"/>
      <c r="F273" s="51"/>
      <c r="G273" s="51"/>
    </row>
    <row r="274" spans="1:7" ht="30">
      <c r="A274" s="51"/>
      <c r="B274" s="56" t="s">
        <v>226</v>
      </c>
      <c r="C274" s="57" t="s">
        <v>227</v>
      </c>
      <c r="D274" s="94">
        <v>1</v>
      </c>
      <c r="E274" s="59">
        <v>3</v>
      </c>
      <c r="F274" s="58">
        <v>260000</v>
      </c>
      <c r="G274" s="58">
        <v>780000</v>
      </c>
    </row>
    <row r="275" spans="1:7" ht="30">
      <c r="A275" s="51"/>
      <c r="B275" s="56" t="s">
        <v>228</v>
      </c>
      <c r="C275" s="57" t="s">
        <v>227</v>
      </c>
      <c r="D275" s="94">
        <v>1</v>
      </c>
      <c r="E275" s="59">
        <v>8.57</v>
      </c>
      <c r="F275" s="58">
        <v>260000</v>
      </c>
      <c r="G275" s="58">
        <v>2228200</v>
      </c>
    </row>
    <row r="276" spans="1:7" ht="14.5">
      <c r="A276" s="51"/>
      <c r="B276" s="51"/>
      <c r="C276" s="51"/>
      <c r="D276" s="51"/>
      <c r="E276" s="51"/>
      <c r="F276" s="51"/>
      <c r="G276" s="51"/>
    </row>
    <row r="277" spans="1:7" ht="30">
      <c r="A277" s="54">
        <v>5</v>
      </c>
      <c r="B277" s="55" t="s">
        <v>229</v>
      </c>
      <c r="C277" s="51"/>
      <c r="D277" s="51"/>
      <c r="E277" s="51"/>
      <c r="F277" s="51"/>
      <c r="G277" s="51"/>
    </row>
    <row r="278" spans="1:7" ht="30">
      <c r="A278" s="51"/>
      <c r="B278" s="56" t="s">
        <v>230</v>
      </c>
      <c r="C278" s="57" t="s">
        <v>217</v>
      </c>
      <c r="D278" s="94">
        <v>1</v>
      </c>
      <c r="E278" s="59">
        <v>937</v>
      </c>
      <c r="F278" s="59">
        <v>435</v>
      </c>
      <c r="G278" s="58">
        <v>407595</v>
      </c>
    </row>
    <row r="279" spans="1:7" ht="30">
      <c r="A279" s="51"/>
      <c r="B279" s="56" t="s">
        <v>231</v>
      </c>
      <c r="C279" s="57" t="s">
        <v>217</v>
      </c>
      <c r="D279" s="94">
        <v>1</v>
      </c>
      <c r="E279" s="60">
        <v>1256</v>
      </c>
      <c r="F279" s="59">
        <v>435</v>
      </c>
      <c r="G279" s="58">
        <v>546360</v>
      </c>
    </row>
    <row r="280" spans="1:7" ht="30">
      <c r="A280" s="51"/>
      <c r="B280" s="56" t="s">
        <v>232</v>
      </c>
      <c r="C280" s="57" t="s">
        <v>217</v>
      </c>
      <c r="D280" s="94">
        <v>1</v>
      </c>
      <c r="E280" s="59">
        <v>135</v>
      </c>
      <c r="F280" s="59">
        <v>32</v>
      </c>
      <c r="G280" s="58">
        <v>4320</v>
      </c>
    </row>
    <row r="281" spans="1:7" ht="14.5">
      <c r="A281" s="51"/>
      <c r="B281" s="51"/>
      <c r="C281" s="51"/>
      <c r="D281" s="51"/>
      <c r="E281" s="51"/>
      <c r="F281" s="51"/>
      <c r="G281" s="51"/>
    </row>
    <row r="282" spans="1:7" ht="30">
      <c r="A282" s="54">
        <v>6</v>
      </c>
      <c r="B282" s="55" t="s">
        <v>233</v>
      </c>
      <c r="C282" s="51"/>
      <c r="D282" s="51"/>
      <c r="E282" s="51"/>
      <c r="F282" s="51"/>
      <c r="G282" s="51"/>
    </row>
    <row r="283" spans="1:7" ht="15">
      <c r="A283" s="51"/>
      <c r="B283" s="56" t="s">
        <v>234</v>
      </c>
      <c r="C283" s="57" t="s">
        <v>213</v>
      </c>
      <c r="D283" s="94">
        <v>1</v>
      </c>
      <c r="E283" s="60">
        <v>3600</v>
      </c>
      <c r="F283" s="59">
        <v>330</v>
      </c>
      <c r="G283" s="58">
        <v>1188000</v>
      </c>
    </row>
    <row r="284" spans="1:7" ht="14.5">
      <c r="A284" s="51"/>
      <c r="B284" s="51"/>
      <c r="C284" s="51"/>
      <c r="D284" s="51"/>
      <c r="E284" s="51"/>
      <c r="F284" s="51"/>
      <c r="G284" s="51"/>
    </row>
    <row r="285" spans="1:7" ht="45">
      <c r="A285" s="54">
        <v>7</v>
      </c>
      <c r="B285" s="55" t="s">
        <v>235</v>
      </c>
      <c r="C285" s="51"/>
      <c r="D285" s="51"/>
      <c r="E285" s="51"/>
      <c r="F285" s="51"/>
      <c r="G285" s="51"/>
    </row>
    <row r="286" spans="1:7" ht="30">
      <c r="A286" s="51"/>
      <c r="B286" s="56" t="s">
        <v>236</v>
      </c>
      <c r="C286" s="57" t="s">
        <v>213</v>
      </c>
      <c r="D286" s="94">
        <v>1</v>
      </c>
      <c r="E286" s="60">
        <v>4500</v>
      </c>
      <c r="F286" s="59">
        <v>105</v>
      </c>
      <c r="G286" s="58">
        <v>472500</v>
      </c>
    </row>
    <row r="287" spans="1:7" ht="15">
      <c r="A287" s="68"/>
      <c r="B287" s="56" t="s">
        <v>237</v>
      </c>
      <c r="C287" s="57" t="s">
        <v>213</v>
      </c>
      <c r="D287" s="94">
        <v>1</v>
      </c>
      <c r="E287" s="60">
        <v>3100</v>
      </c>
      <c r="F287" s="60">
        <v>1150</v>
      </c>
      <c r="G287" s="58">
        <v>3565000</v>
      </c>
    </row>
    <row r="288" spans="1:7" ht="14.5">
      <c r="A288" s="51"/>
      <c r="B288" s="51"/>
      <c r="C288" s="51"/>
      <c r="D288" s="51"/>
      <c r="E288" s="51"/>
      <c r="F288" s="51"/>
      <c r="G288" s="51"/>
    </row>
    <row r="289" spans="1:7" ht="30">
      <c r="A289" s="54">
        <v>8</v>
      </c>
      <c r="B289" s="55" t="s">
        <v>238</v>
      </c>
      <c r="C289" s="51"/>
      <c r="D289" s="51"/>
      <c r="E289" s="51"/>
      <c r="F289" s="51"/>
      <c r="G289" s="51"/>
    </row>
    <row r="290" spans="1:7" ht="15">
      <c r="A290" s="51"/>
      <c r="B290" s="56" t="s">
        <v>239</v>
      </c>
      <c r="C290" s="57" t="s">
        <v>213</v>
      </c>
      <c r="D290" s="94">
        <v>1</v>
      </c>
      <c r="E290" s="59">
        <v>180</v>
      </c>
      <c r="F290" s="60">
        <v>1800</v>
      </c>
      <c r="G290" s="58">
        <v>324000</v>
      </c>
    </row>
    <row r="291" spans="1:7" ht="30">
      <c r="A291" s="51"/>
      <c r="B291" s="56" t="s">
        <v>240</v>
      </c>
      <c r="C291" s="57" t="s">
        <v>213</v>
      </c>
      <c r="D291" s="94">
        <v>1</v>
      </c>
      <c r="E291" s="59">
        <v>155</v>
      </c>
      <c r="F291" s="60">
        <v>1650</v>
      </c>
      <c r="G291" s="58">
        <v>255750</v>
      </c>
    </row>
    <row r="292" spans="1:7" ht="14.5">
      <c r="A292" s="51"/>
      <c r="B292" s="406"/>
      <c r="C292" s="407"/>
      <c r="D292" s="407"/>
      <c r="E292" s="407"/>
      <c r="F292" s="408"/>
      <c r="G292" s="51"/>
    </row>
    <row r="293" spans="1:7" ht="15">
      <c r="A293" s="51"/>
      <c r="B293" s="395" t="s">
        <v>241</v>
      </c>
      <c r="C293" s="396"/>
      <c r="D293" s="396"/>
      <c r="E293" s="396"/>
      <c r="F293" s="397"/>
      <c r="G293" s="61">
        <v>13516350</v>
      </c>
    </row>
    <row r="547" spans="7:7">
      <c r="G547" s="2">
        <f>SUM(G518:G546)</f>
        <v>0</v>
      </c>
    </row>
    <row r="570" spans="1:3">
      <c r="A570" s="2">
        <v>5</v>
      </c>
      <c r="B570" s="2" t="s">
        <v>486</v>
      </c>
    </row>
    <row r="572" spans="1:3" ht="14.5">
      <c r="A572" s="51"/>
      <c r="B572" s="51"/>
      <c r="C572" s="200">
        <f>G620</f>
        <v>8092275</v>
      </c>
    </row>
    <row r="573" spans="1:3" ht="43.5">
      <c r="A573" s="129" t="s">
        <v>383</v>
      </c>
      <c r="B573" s="130" t="s">
        <v>384</v>
      </c>
      <c r="C573" s="200">
        <f>G671</f>
        <v>1276235</v>
      </c>
    </row>
    <row r="574" spans="1:3" ht="14.5">
      <c r="A574" s="51"/>
      <c r="B574" s="82" t="s">
        <v>286</v>
      </c>
      <c r="C574" s="201">
        <f>G706</f>
        <v>628382</v>
      </c>
    </row>
    <row r="575" spans="1:3" ht="14.5">
      <c r="A575" s="51"/>
      <c r="B575" s="82" t="s">
        <v>288</v>
      </c>
      <c r="C575" s="201">
        <f>G746</f>
        <v>2784500</v>
      </c>
    </row>
    <row r="576" spans="1:3" ht="14.5">
      <c r="A576" s="51"/>
      <c r="B576" s="82" t="s">
        <v>289</v>
      </c>
      <c r="C576" s="201">
        <f>SUM(C572:C575)</f>
        <v>12781392</v>
      </c>
    </row>
    <row r="577" spans="1:7" ht="14">
      <c r="A577" s="131"/>
      <c r="B577" s="131"/>
      <c r="C577" s="131"/>
    </row>
    <row r="579" spans="1:7" ht="14.5">
      <c r="A579" s="128" t="s">
        <v>414</v>
      </c>
      <c r="B579" s="97" t="s">
        <v>323</v>
      </c>
      <c r="C579" s="97" t="s">
        <v>324</v>
      </c>
      <c r="D579" s="97" t="s">
        <v>357</v>
      </c>
      <c r="E579" s="97" t="s">
        <v>325</v>
      </c>
      <c r="F579" s="98" t="s">
        <v>326</v>
      </c>
      <c r="G579" s="96" t="s">
        <v>204</v>
      </c>
    </row>
    <row r="580" spans="1:7" ht="29">
      <c r="A580" s="132">
        <v>1</v>
      </c>
      <c r="B580" s="100" t="s">
        <v>361</v>
      </c>
      <c r="C580" s="51"/>
      <c r="D580" s="51"/>
      <c r="E580" s="51"/>
      <c r="F580" s="51"/>
      <c r="G580" s="51"/>
    </row>
    <row r="581" spans="1:7" ht="14.5">
      <c r="A581" s="51"/>
      <c r="B581" s="82" t="s">
        <v>327</v>
      </c>
      <c r="C581" s="83" t="s">
        <v>328</v>
      </c>
      <c r="D581" s="101">
        <v>1</v>
      </c>
      <c r="E581" s="85">
        <v>2000</v>
      </c>
      <c r="F581" s="84">
        <v>12</v>
      </c>
      <c r="G581" s="85">
        <f>D581*E581*F581</f>
        <v>24000</v>
      </c>
    </row>
    <row r="582" spans="1:7" ht="14.5">
      <c r="A582" s="51"/>
      <c r="B582" s="82" t="s">
        <v>329</v>
      </c>
      <c r="C582" s="83" t="s">
        <v>328</v>
      </c>
      <c r="D582" s="101">
        <v>1</v>
      </c>
      <c r="E582" s="85">
        <v>2000</v>
      </c>
      <c r="F582" s="84">
        <v>18</v>
      </c>
      <c r="G582" s="85">
        <f>D582*E582*F582</f>
        <v>36000</v>
      </c>
    </row>
    <row r="583" spans="1:7" ht="14.5">
      <c r="A583" s="51"/>
      <c r="B583" s="51"/>
      <c r="C583" s="51"/>
      <c r="D583" s="51"/>
      <c r="E583" s="51"/>
      <c r="F583" s="51"/>
      <c r="G583" s="51"/>
    </row>
    <row r="584" spans="1:7" ht="29">
      <c r="A584" s="132">
        <v>2</v>
      </c>
      <c r="B584" s="100" t="s">
        <v>362</v>
      </c>
      <c r="C584" s="51"/>
      <c r="D584" s="51"/>
      <c r="E584" s="51"/>
      <c r="F584" s="51"/>
      <c r="G584" s="51"/>
    </row>
    <row r="585" spans="1:7" ht="14.5">
      <c r="A585" s="51"/>
      <c r="B585" s="82" t="s">
        <v>330</v>
      </c>
      <c r="C585" s="83" t="s">
        <v>331</v>
      </c>
      <c r="D585" s="101">
        <v>1</v>
      </c>
      <c r="E585" s="85">
        <v>6500</v>
      </c>
      <c r="F585" s="84">
        <v>90</v>
      </c>
      <c r="G585" s="85">
        <f>D585*E585*F585</f>
        <v>585000</v>
      </c>
    </row>
    <row r="586" spans="1:7" ht="14.5">
      <c r="A586" s="51"/>
      <c r="B586" s="82" t="s">
        <v>332</v>
      </c>
      <c r="C586" s="83" t="s">
        <v>331</v>
      </c>
      <c r="D586" s="101">
        <v>1</v>
      </c>
      <c r="E586" s="85">
        <v>5650</v>
      </c>
      <c r="F586" s="84">
        <v>14</v>
      </c>
      <c r="G586" s="85">
        <f>D586*E586*F586</f>
        <v>79100</v>
      </c>
    </row>
    <row r="587" spans="1:7" ht="29">
      <c r="A587" s="51"/>
      <c r="B587" s="82" t="s">
        <v>333</v>
      </c>
      <c r="C587" s="83" t="s">
        <v>328</v>
      </c>
      <c r="D587" s="101">
        <v>1</v>
      </c>
      <c r="E587" s="85">
        <v>2000</v>
      </c>
      <c r="F587" s="84">
        <v>11</v>
      </c>
      <c r="G587" s="85">
        <f>D587*E587*F587</f>
        <v>22000</v>
      </c>
    </row>
    <row r="588" spans="1:7" ht="29">
      <c r="A588" s="51"/>
      <c r="B588" s="82" t="s">
        <v>334</v>
      </c>
      <c r="C588" s="83" t="s">
        <v>328</v>
      </c>
      <c r="D588" s="101">
        <v>1</v>
      </c>
      <c r="E588" s="85">
        <v>2000</v>
      </c>
      <c r="F588" s="84">
        <v>35</v>
      </c>
      <c r="G588" s="85">
        <f>D588*E588*F588</f>
        <v>70000</v>
      </c>
    </row>
    <row r="589" spans="1:7" ht="14.5">
      <c r="A589" s="51"/>
      <c r="B589" s="51"/>
      <c r="C589" s="51"/>
      <c r="D589" s="51"/>
      <c r="E589" s="51"/>
      <c r="F589" s="51"/>
      <c r="G589" s="51"/>
    </row>
    <row r="590" spans="1:7" ht="29">
      <c r="A590" s="132">
        <v>3</v>
      </c>
      <c r="B590" s="100" t="s">
        <v>363</v>
      </c>
      <c r="C590" s="51"/>
      <c r="D590" s="51"/>
      <c r="E590" s="51"/>
      <c r="F590" s="51"/>
      <c r="G590" s="51"/>
    </row>
    <row r="591" spans="1:7" ht="29">
      <c r="A591" s="51"/>
      <c r="B591" s="82" t="s">
        <v>335</v>
      </c>
      <c r="C591" s="83" t="s">
        <v>331</v>
      </c>
      <c r="D591" s="101">
        <v>1</v>
      </c>
      <c r="E591" s="84">
        <v>455</v>
      </c>
      <c r="F591" s="84">
        <v>25</v>
      </c>
      <c r="G591" s="85">
        <f>D591*E591*F591</f>
        <v>11375</v>
      </c>
    </row>
    <row r="592" spans="1:7" ht="29">
      <c r="A592" s="51"/>
      <c r="B592" s="82" t="s">
        <v>336</v>
      </c>
      <c r="C592" s="83" t="s">
        <v>331</v>
      </c>
      <c r="D592" s="101">
        <v>1</v>
      </c>
      <c r="E592" s="84">
        <v>575</v>
      </c>
      <c r="F592" s="84">
        <v>475</v>
      </c>
      <c r="G592" s="85">
        <f>D592*E592*F592</f>
        <v>273125</v>
      </c>
    </row>
    <row r="593" spans="1:7" ht="43.5">
      <c r="A593" s="51"/>
      <c r="B593" s="82" t="s">
        <v>337</v>
      </c>
      <c r="C593" s="83" t="s">
        <v>331</v>
      </c>
      <c r="D593" s="101">
        <v>1</v>
      </c>
      <c r="E593" s="86">
        <v>1755</v>
      </c>
      <c r="F593" s="84">
        <v>475</v>
      </c>
      <c r="G593" s="85">
        <f>D593*E593*F593</f>
        <v>833625</v>
      </c>
    </row>
    <row r="594" spans="1:7" ht="14.5">
      <c r="A594" s="51"/>
      <c r="B594" s="51"/>
      <c r="C594" s="51"/>
      <c r="D594" s="51"/>
      <c r="E594" s="51"/>
      <c r="F594" s="51"/>
      <c r="G594" s="51"/>
    </row>
    <row r="595" spans="1:7" ht="29">
      <c r="A595" s="132">
        <v>4</v>
      </c>
      <c r="B595" s="100" t="s">
        <v>364</v>
      </c>
      <c r="C595" s="51"/>
      <c r="D595" s="51"/>
      <c r="E595" s="51"/>
      <c r="F595" s="51"/>
      <c r="G595" s="51"/>
    </row>
    <row r="596" spans="1:7" ht="29">
      <c r="A596" s="51"/>
      <c r="B596" s="82" t="s">
        <v>338</v>
      </c>
      <c r="C596" s="83" t="s">
        <v>339</v>
      </c>
      <c r="D596" s="101">
        <v>1</v>
      </c>
      <c r="E596" s="84">
        <v>1.45</v>
      </c>
      <c r="F596" s="85">
        <v>260000</v>
      </c>
      <c r="G596" s="85">
        <f>D596*E596*F596</f>
        <v>377000</v>
      </c>
    </row>
    <row r="597" spans="1:7" ht="29">
      <c r="A597" s="51"/>
      <c r="B597" s="82" t="s">
        <v>340</v>
      </c>
      <c r="C597" s="83" t="s">
        <v>339</v>
      </c>
      <c r="D597" s="101">
        <v>1</v>
      </c>
      <c r="E597" s="84">
        <v>4.55</v>
      </c>
      <c r="F597" s="85">
        <v>260000</v>
      </c>
      <c r="G597" s="85">
        <f>D597*E597*F597</f>
        <v>1183000</v>
      </c>
    </row>
    <row r="598" spans="1:7" ht="14.5">
      <c r="A598" s="51"/>
      <c r="B598" s="51"/>
      <c r="C598" s="51"/>
      <c r="D598" s="51"/>
      <c r="E598" s="51"/>
      <c r="F598" s="51"/>
      <c r="G598" s="51"/>
    </row>
    <row r="599" spans="1:7" ht="29">
      <c r="A599" s="132">
        <v>5</v>
      </c>
      <c r="B599" s="100" t="s">
        <v>365</v>
      </c>
      <c r="C599" s="51"/>
      <c r="D599" s="51"/>
      <c r="E599" s="51"/>
      <c r="F599" s="51"/>
      <c r="G599" s="51"/>
    </row>
    <row r="600" spans="1:7" ht="29">
      <c r="A600" s="51"/>
      <c r="B600" s="82" t="s">
        <v>341</v>
      </c>
      <c r="C600" s="83" t="s">
        <v>331</v>
      </c>
      <c r="D600" s="101">
        <v>1</v>
      </c>
      <c r="E600" s="84">
        <v>465</v>
      </c>
      <c r="F600" s="84">
        <v>435</v>
      </c>
      <c r="G600" s="85">
        <f>D600*E600*F600</f>
        <v>202275</v>
      </c>
    </row>
    <row r="601" spans="1:7" ht="29">
      <c r="A601" s="51"/>
      <c r="B601" s="82" t="s">
        <v>342</v>
      </c>
      <c r="C601" s="83" t="s">
        <v>331</v>
      </c>
      <c r="D601" s="101">
        <v>1</v>
      </c>
      <c r="E601" s="84">
        <v>585</v>
      </c>
      <c r="F601" s="84">
        <v>435</v>
      </c>
      <c r="G601" s="85">
        <f>D601*E601*F601</f>
        <v>254475</v>
      </c>
    </row>
    <row r="602" spans="1:7" ht="29">
      <c r="A602" s="51"/>
      <c r="B602" s="82" t="s">
        <v>343</v>
      </c>
      <c r="C602" s="83" t="s">
        <v>331</v>
      </c>
      <c r="D602" s="101">
        <v>1</v>
      </c>
      <c r="E602" s="86">
        <v>7050</v>
      </c>
      <c r="F602" s="84">
        <v>32</v>
      </c>
      <c r="G602" s="85">
        <f>D602*E602*F602</f>
        <v>225600</v>
      </c>
    </row>
    <row r="603" spans="1:7" ht="14.5">
      <c r="A603" s="51"/>
      <c r="B603" s="51"/>
      <c r="C603" s="51"/>
      <c r="D603" s="51"/>
      <c r="E603" s="51"/>
      <c r="F603" s="51"/>
      <c r="G603" s="51"/>
    </row>
    <row r="604" spans="1:7" ht="29">
      <c r="A604" s="132">
        <v>6</v>
      </c>
      <c r="B604" s="100" t="s">
        <v>366</v>
      </c>
      <c r="C604" s="51"/>
      <c r="D604" s="51"/>
      <c r="E604" s="51"/>
      <c r="F604" s="51"/>
      <c r="G604" s="51"/>
    </row>
    <row r="605" spans="1:7" ht="14.5">
      <c r="A605" s="51"/>
      <c r="B605" s="82" t="s">
        <v>344</v>
      </c>
      <c r="C605" s="83" t="s">
        <v>328</v>
      </c>
      <c r="D605" s="101">
        <v>1</v>
      </c>
      <c r="E605" s="86">
        <v>1650</v>
      </c>
      <c r="F605" s="84">
        <v>330</v>
      </c>
      <c r="G605" s="85">
        <f>D605*E605*F605</f>
        <v>544500</v>
      </c>
    </row>
    <row r="606" spans="1:7" ht="14.5">
      <c r="A606" s="51"/>
      <c r="B606" s="82" t="s">
        <v>345</v>
      </c>
      <c r="C606" s="83" t="s">
        <v>328</v>
      </c>
      <c r="D606" s="101">
        <v>1</v>
      </c>
      <c r="E606" s="86">
        <v>1050</v>
      </c>
      <c r="F606" s="84">
        <v>250</v>
      </c>
      <c r="G606" s="85">
        <f>D606*E606*F606</f>
        <v>262500</v>
      </c>
    </row>
    <row r="607" spans="1:7" ht="14.5">
      <c r="A607" s="51"/>
      <c r="B607" s="82" t="s">
        <v>346</v>
      </c>
      <c r="C607" s="83" t="s">
        <v>328</v>
      </c>
      <c r="D607" s="101">
        <v>1</v>
      </c>
      <c r="E607" s="84">
        <v>135</v>
      </c>
      <c r="F607" s="84">
        <v>650</v>
      </c>
      <c r="G607" s="85">
        <f>D607*E607*F607</f>
        <v>87750</v>
      </c>
    </row>
    <row r="608" spans="1:7" ht="14.5">
      <c r="A608" s="51"/>
      <c r="B608" s="51"/>
      <c r="C608" s="51"/>
      <c r="D608" s="51"/>
      <c r="E608" s="51"/>
      <c r="F608" s="51"/>
      <c r="G608" s="51"/>
    </row>
    <row r="609" spans="1:7" ht="43.5">
      <c r="A609" s="132">
        <v>7</v>
      </c>
      <c r="B609" s="100" t="s">
        <v>367</v>
      </c>
      <c r="C609" s="51"/>
      <c r="D609" s="51"/>
      <c r="E609" s="51"/>
      <c r="F609" s="51"/>
      <c r="G609" s="51"/>
    </row>
    <row r="610" spans="1:7" ht="29">
      <c r="A610" s="51"/>
      <c r="B610" s="82" t="s">
        <v>347</v>
      </c>
      <c r="C610" s="83" t="s">
        <v>328</v>
      </c>
      <c r="D610" s="101">
        <v>1</v>
      </c>
      <c r="E610" s="86">
        <v>2000</v>
      </c>
      <c r="F610" s="84">
        <v>105</v>
      </c>
      <c r="G610" s="85">
        <f>D610*E610*F610</f>
        <v>210000</v>
      </c>
    </row>
    <row r="611" spans="1:7" ht="14.5">
      <c r="A611" s="51"/>
      <c r="B611" s="82" t="s">
        <v>348</v>
      </c>
      <c r="C611" s="83" t="s">
        <v>328</v>
      </c>
      <c r="D611" s="101">
        <v>1</v>
      </c>
      <c r="E611" s="86">
        <v>1915</v>
      </c>
      <c r="F611" s="86">
        <v>1150</v>
      </c>
      <c r="G611" s="85">
        <f>D611*E611*F611</f>
        <v>2202250</v>
      </c>
    </row>
    <row r="612" spans="1:7" ht="14.5">
      <c r="A612" s="51"/>
      <c r="B612" s="51"/>
      <c r="C612" s="51"/>
      <c r="D612" s="51"/>
      <c r="E612" s="51"/>
      <c r="F612" s="51"/>
      <c r="G612" s="51"/>
    </row>
    <row r="613" spans="1:7" ht="29">
      <c r="A613" s="132">
        <v>8</v>
      </c>
      <c r="B613" s="100" t="s">
        <v>368</v>
      </c>
      <c r="C613" s="51"/>
      <c r="D613" s="51"/>
      <c r="E613" s="51"/>
      <c r="F613" s="51"/>
      <c r="G613" s="51"/>
    </row>
    <row r="614" spans="1:7" ht="14.5">
      <c r="A614" s="51"/>
      <c r="B614" s="82" t="s">
        <v>349</v>
      </c>
      <c r="C614" s="83" t="s">
        <v>328</v>
      </c>
      <c r="D614" s="101">
        <v>1</v>
      </c>
      <c r="E614" s="84">
        <v>84</v>
      </c>
      <c r="F614" s="86">
        <v>1800</v>
      </c>
      <c r="G614" s="85">
        <f>D614*E614*F614</f>
        <v>151200</v>
      </c>
    </row>
    <row r="615" spans="1:7" ht="29">
      <c r="A615" s="51"/>
      <c r="B615" s="82" t="s">
        <v>350</v>
      </c>
      <c r="C615" s="83" t="s">
        <v>328</v>
      </c>
      <c r="D615" s="101">
        <v>1</v>
      </c>
      <c r="E615" s="84">
        <v>250</v>
      </c>
      <c r="F615" s="86">
        <v>1650</v>
      </c>
      <c r="G615" s="85">
        <f>D615*E615*F615</f>
        <v>412500</v>
      </c>
    </row>
    <row r="616" spans="1:7" ht="14.5">
      <c r="A616" s="51"/>
      <c r="B616" s="51"/>
      <c r="C616" s="51"/>
      <c r="D616" s="51"/>
      <c r="E616" s="51"/>
      <c r="F616" s="51"/>
      <c r="G616" s="51"/>
    </row>
    <row r="617" spans="1:7" ht="29">
      <c r="A617" s="132">
        <v>9</v>
      </c>
      <c r="B617" s="100" t="s">
        <v>369</v>
      </c>
      <c r="C617" s="51"/>
      <c r="D617" s="51"/>
      <c r="E617" s="51"/>
      <c r="F617" s="51"/>
      <c r="G617" s="51"/>
    </row>
    <row r="618" spans="1:7" ht="14.5">
      <c r="A618" s="51"/>
      <c r="B618" s="82" t="s">
        <v>351</v>
      </c>
      <c r="C618" s="83" t="s">
        <v>352</v>
      </c>
      <c r="D618" s="101">
        <v>1</v>
      </c>
      <c r="E618" s="84">
        <v>40</v>
      </c>
      <c r="F618" s="84">
        <v>650</v>
      </c>
      <c r="G618" s="85">
        <f>D618*E618*F618</f>
        <v>26000</v>
      </c>
    </row>
    <row r="619" spans="1:7" ht="58">
      <c r="A619" s="51"/>
      <c r="B619" s="82" t="s">
        <v>354</v>
      </c>
      <c r="C619" s="83" t="s">
        <v>353</v>
      </c>
      <c r="D619" s="101">
        <v>1</v>
      </c>
      <c r="E619" s="84">
        <v>2</v>
      </c>
      <c r="F619" s="86">
        <v>9500</v>
      </c>
      <c r="G619" s="85">
        <f>D619*E619*F619</f>
        <v>19000</v>
      </c>
    </row>
    <row r="620" spans="1:7" ht="14.5">
      <c r="A620" s="51"/>
      <c r="B620" s="392" t="s">
        <v>321</v>
      </c>
      <c r="C620" s="393"/>
      <c r="D620" s="393"/>
      <c r="E620" s="393"/>
      <c r="F620" s="394"/>
      <c r="G620" s="192">
        <f>SUM(G581:G619)</f>
        <v>8092275</v>
      </c>
    </row>
    <row r="623" spans="1:7" ht="14">
      <c r="A623" s="171" t="s">
        <v>391</v>
      </c>
      <c r="B623" s="63" t="s">
        <v>206</v>
      </c>
      <c r="C623" s="63" t="s">
        <v>207</v>
      </c>
      <c r="D623" s="63" t="s">
        <v>370</v>
      </c>
      <c r="E623" s="172" t="s">
        <v>208</v>
      </c>
      <c r="F623" s="53" t="s">
        <v>209</v>
      </c>
      <c r="G623" s="53" t="s">
        <v>210</v>
      </c>
    </row>
    <row r="624" spans="1:7" ht="150">
      <c r="A624" s="166">
        <v>1</v>
      </c>
      <c r="B624" s="62" t="s">
        <v>409</v>
      </c>
      <c r="C624" s="167" t="s">
        <v>410</v>
      </c>
      <c r="D624" s="173">
        <v>1</v>
      </c>
      <c r="E624" s="174">
        <v>40</v>
      </c>
      <c r="F624" s="175">
        <v>450</v>
      </c>
      <c r="G624" s="193">
        <v>97200</v>
      </c>
    </row>
    <row r="625" spans="1:7" ht="14.5">
      <c r="A625" s="51"/>
      <c r="B625" s="51"/>
      <c r="C625" s="51"/>
      <c r="D625" s="51"/>
      <c r="E625" s="51"/>
      <c r="F625" s="51"/>
      <c r="G625" s="112"/>
    </row>
    <row r="626" spans="1:7" ht="87.5">
      <c r="A626" s="168">
        <v>2</v>
      </c>
      <c r="B626" s="62" t="s">
        <v>411</v>
      </c>
      <c r="C626" s="169" t="s">
        <v>410</v>
      </c>
      <c r="D626" s="176">
        <v>1</v>
      </c>
      <c r="E626" s="177">
        <v>55</v>
      </c>
      <c r="F626" s="178">
        <v>350</v>
      </c>
      <c r="G626" s="194">
        <v>46200</v>
      </c>
    </row>
    <row r="627" spans="1:7" ht="14.5">
      <c r="A627" s="51"/>
      <c r="B627" s="51"/>
      <c r="C627" s="51"/>
      <c r="D627" s="51"/>
      <c r="E627" s="51"/>
      <c r="F627" s="51"/>
      <c r="G627" s="112"/>
    </row>
    <row r="628" spans="1:7" ht="125">
      <c r="A628" s="166">
        <v>3</v>
      </c>
      <c r="B628" s="62" t="s">
        <v>412</v>
      </c>
      <c r="C628" s="68"/>
      <c r="D628" s="68"/>
      <c r="E628" s="68"/>
      <c r="F628" s="68"/>
      <c r="G628" s="113"/>
    </row>
    <row r="629" spans="1:7" ht="25">
      <c r="A629" s="179" t="s">
        <v>415</v>
      </c>
      <c r="B629" s="180" t="s">
        <v>416</v>
      </c>
      <c r="C629" s="181" t="s">
        <v>417</v>
      </c>
      <c r="D629" s="182">
        <v>1</v>
      </c>
      <c r="E629" s="183">
        <v>90</v>
      </c>
      <c r="F629" s="183">
        <v>39</v>
      </c>
      <c r="G629" s="195">
        <v>7020</v>
      </c>
    </row>
    <row r="630" spans="1:7" ht="25">
      <c r="A630" s="179" t="s">
        <v>418</v>
      </c>
      <c r="B630" s="180" t="s">
        <v>419</v>
      </c>
      <c r="C630" s="181" t="s">
        <v>417</v>
      </c>
      <c r="D630" s="182">
        <v>1</v>
      </c>
      <c r="E630" s="183">
        <v>45</v>
      </c>
      <c r="F630" s="183">
        <v>41</v>
      </c>
      <c r="G630" s="195">
        <v>3887</v>
      </c>
    </row>
    <row r="631" spans="1:7" ht="14.5">
      <c r="A631" s="51"/>
      <c r="B631" s="51"/>
      <c r="C631" s="51"/>
      <c r="D631" s="51"/>
      <c r="E631" s="51"/>
      <c r="F631" s="51"/>
      <c r="G631" s="112"/>
    </row>
    <row r="632" spans="1:7" ht="162.5">
      <c r="A632" s="168">
        <v>4</v>
      </c>
      <c r="B632" s="185" t="s">
        <v>420</v>
      </c>
      <c r="C632" s="62"/>
      <c r="D632" s="62"/>
      <c r="E632" s="62"/>
      <c r="F632" s="62"/>
      <c r="G632" s="114"/>
    </row>
    <row r="633" spans="1:7" ht="25">
      <c r="A633" s="179" t="s">
        <v>415</v>
      </c>
      <c r="B633" s="180" t="s">
        <v>421</v>
      </c>
      <c r="C633" s="181" t="s">
        <v>417</v>
      </c>
      <c r="D633" s="182">
        <v>1</v>
      </c>
      <c r="E633" s="183">
        <v>130</v>
      </c>
      <c r="F633" s="186">
        <v>235</v>
      </c>
      <c r="G633" s="195">
        <v>338400</v>
      </c>
    </row>
    <row r="634" spans="1:7" ht="25">
      <c r="A634" s="179" t="s">
        <v>418</v>
      </c>
      <c r="B634" s="180" t="s">
        <v>422</v>
      </c>
      <c r="C634" s="181" t="s">
        <v>417</v>
      </c>
      <c r="D634" s="182">
        <v>1</v>
      </c>
      <c r="E634" s="183">
        <v>85</v>
      </c>
      <c r="F634" s="186">
        <v>165</v>
      </c>
      <c r="G634" s="195">
        <v>33660</v>
      </c>
    </row>
    <row r="635" spans="1:7" ht="25">
      <c r="A635" s="179" t="s">
        <v>423</v>
      </c>
      <c r="B635" s="180" t="s">
        <v>424</v>
      </c>
      <c r="C635" s="181" t="s">
        <v>417</v>
      </c>
      <c r="D635" s="182">
        <v>1</v>
      </c>
      <c r="E635" s="183">
        <v>90</v>
      </c>
      <c r="F635" s="186">
        <v>195</v>
      </c>
      <c r="G635" s="195">
        <v>35100</v>
      </c>
    </row>
    <row r="636" spans="1:7" ht="37.5">
      <c r="A636" s="179" t="s">
        <v>425</v>
      </c>
      <c r="B636" s="180" t="s">
        <v>426</v>
      </c>
      <c r="C636" s="181" t="s">
        <v>417</v>
      </c>
      <c r="D636" s="182">
        <v>1</v>
      </c>
      <c r="E636" s="183">
        <v>85</v>
      </c>
      <c r="F636" s="186">
        <v>160</v>
      </c>
      <c r="G636" s="195">
        <v>9600</v>
      </c>
    </row>
    <row r="637" spans="1:7" ht="14.5">
      <c r="A637" s="51"/>
      <c r="B637" s="51"/>
      <c r="C637" s="51"/>
      <c r="D637" s="51"/>
      <c r="E637" s="51"/>
      <c r="F637" s="51"/>
      <c r="G637" s="112"/>
    </row>
    <row r="638" spans="1:7" ht="50">
      <c r="A638" s="168">
        <v>5</v>
      </c>
      <c r="B638" s="185" t="s">
        <v>427</v>
      </c>
      <c r="C638" s="51"/>
      <c r="D638" s="51"/>
      <c r="E638" s="51"/>
      <c r="F638" s="51"/>
      <c r="G638" s="112"/>
    </row>
    <row r="639" spans="1:7">
      <c r="A639" s="179" t="s">
        <v>415</v>
      </c>
      <c r="B639" s="180" t="s">
        <v>428</v>
      </c>
      <c r="C639" s="181" t="s">
        <v>429</v>
      </c>
      <c r="D639" s="182">
        <v>1</v>
      </c>
      <c r="E639" s="183">
        <v>24</v>
      </c>
      <c r="F639" s="186">
        <v>850</v>
      </c>
      <c r="G639" s="195">
        <v>122400</v>
      </c>
    </row>
    <row r="640" spans="1:7">
      <c r="A640" s="179" t="s">
        <v>418</v>
      </c>
      <c r="B640" s="180" t="s">
        <v>430</v>
      </c>
      <c r="C640" s="181" t="s">
        <v>429</v>
      </c>
      <c r="D640" s="182">
        <v>1</v>
      </c>
      <c r="E640" s="183">
        <v>60</v>
      </c>
      <c r="F640" s="186">
        <v>675</v>
      </c>
      <c r="G640" s="195">
        <v>6480</v>
      </c>
    </row>
    <row r="641" spans="1:7">
      <c r="A641" s="179" t="s">
        <v>425</v>
      </c>
      <c r="B641" s="180" t="s">
        <v>431</v>
      </c>
      <c r="C641" s="181" t="s">
        <v>429</v>
      </c>
      <c r="D641" s="182">
        <v>1</v>
      </c>
      <c r="E641" s="183">
        <v>4</v>
      </c>
      <c r="F641" s="187">
        <v>3500</v>
      </c>
      <c r="G641" s="195">
        <v>50400</v>
      </c>
    </row>
    <row r="642" spans="1:7">
      <c r="A642" s="179" t="s">
        <v>432</v>
      </c>
      <c r="B642" s="180" t="s">
        <v>433</v>
      </c>
      <c r="C642" s="181" t="s">
        <v>429</v>
      </c>
      <c r="D642" s="182">
        <v>1</v>
      </c>
      <c r="E642" s="183">
        <v>6</v>
      </c>
      <c r="F642" s="187">
        <v>4000</v>
      </c>
      <c r="G642" s="195">
        <v>19200</v>
      </c>
    </row>
    <row r="643" spans="1:7" ht="14.5">
      <c r="A643" s="51"/>
      <c r="B643" s="51"/>
      <c r="C643" s="51"/>
      <c r="D643" s="51"/>
      <c r="E643" s="51"/>
      <c r="F643" s="51"/>
      <c r="G643" s="112"/>
    </row>
    <row r="644" spans="1:7" ht="75">
      <c r="A644" s="168">
        <v>6</v>
      </c>
      <c r="B644" s="62" t="s">
        <v>434</v>
      </c>
      <c r="C644" s="68"/>
      <c r="D644" s="68"/>
      <c r="E644" s="68"/>
      <c r="F644" s="68"/>
      <c r="G644" s="113"/>
    </row>
    <row r="645" spans="1:7">
      <c r="A645" s="179" t="s">
        <v>415</v>
      </c>
      <c r="B645" s="180" t="s">
        <v>435</v>
      </c>
      <c r="C645" s="181" t="s">
        <v>410</v>
      </c>
      <c r="D645" s="182">
        <v>1</v>
      </c>
      <c r="E645" s="183">
        <v>6</v>
      </c>
      <c r="F645" s="187">
        <v>8500</v>
      </c>
      <c r="G645" s="195">
        <v>163200</v>
      </c>
    </row>
    <row r="646" spans="1:7" ht="37.5">
      <c r="A646" s="179" t="s">
        <v>418</v>
      </c>
      <c r="B646" s="180" t="s">
        <v>436</v>
      </c>
      <c r="C646" s="181" t="s">
        <v>410</v>
      </c>
      <c r="D646" s="182">
        <v>1</v>
      </c>
      <c r="E646" s="183">
        <v>6</v>
      </c>
      <c r="F646" s="186">
        <v>350</v>
      </c>
      <c r="G646" s="195">
        <v>6720</v>
      </c>
    </row>
    <row r="647" spans="1:7" ht="212.5">
      <c r="A647" s="166">
        <v>7</v>
      </c>
      <c r="B647" s="62" t="s">
        <v>437</v>
      </c>
      <c r="C647" s="62"/>
      <c r="D647" s="62"/>
      <c r="E647" s="62"/>
      <c r="F647" s="62"/>
      <c r="G647" s="114"/>
    </row>
    <row r="648" spans="1:7" ht="14.5">
      <c r="A648" s="51"/>
      <c r="B648" s="51"/>
      <c r="C648" s="51"/>
      <c r="D648" s="51"/>
      <c r="E648" s="51"/>
      <c r="F648" s="51"/>
      <c r="G648" s="112"/>
    </row>
    <row r="649" spans="1:7" ht="37.5">
      <c r="A649" s="168">
        <v>8</v>
      </c>
      <c r="B649" s="185" t="s">
        <v>438</v>
      </c>
      <c r="C649" s="51"/>
      <c r="D649" s="51"/>
      <c r="E649" s="51"/>
      <c r="F649" s="51"/>
      <c r="G649" s="112"/>
    </row>
    <row r="650" spans="1:7" ht="25">
      <c r="A650" s="179" t="s">
        <v>415</v>
      </c>
      <c r="B650" s="180" t="s">
        <v>439</v>
      </c>
      <c r="C650" s="181" t="s">
        <v>410</v>
      </c>
      <c r="D650" s="182">
        <v>1</v>
      </c>
      <c r="E650" s="183">
        <v>20</v>
      </c>
      <c r="F650" s="184">
        <v>1100</v>
      </c>
      <c r="G650" s="195">
        <v>47520</v>
      </c>
    </row>
    <row r="651" spans="1:7" ht="25">
      <c r="A651" s="179" t="s">
        <v>418</v>
      </c>
      <c r="B651" s="180" t="s">
        <v>440</v>
      </c>
      <c r="C651" s="181" t="s">
        <v>410</v>
      </c>
      <c r="D651" s="182">
        <v>1</v>
      </c>
      <c r="E651" s="183">
        <v>20</v>
      </c>
      <c r="F651" s="186">
        <v>850</v>
      </c>
      <c r="G651" s="195">
        <v>2040</v>
      </c>
    </row>
    <row r="652" spans="1:7" ht="14.5">
      <c r="A652" s="51"/>
      <c r="B652" s="51"/>
      <c r="C652" s="51"/>
      <c r="D652" s="51"/>
      <c r="E652" s="51"/>
      <c r="F652" s="51"/>
      <c r="G652" s="112"/>
    </row>
    <row r="653" spans="1:7" ht="37.5">
      <c r="A653" s="168">
        <v>9</v>
      </c>
      <c r="B653" s="185" t="s">
        <v>441</v>
      </c>
      <c r="C653" s="51"/>
      <c r="D653" s="51"/>
      <c r="E653" s="51"/>
      <c r="F653" s="51"/>
      <c r="G653" s="112"/>
    </row>
    <row r="654" spans="1:7">
      <c r="A654" s="179" t="s">
        <v>415</v>
      </c>
      <c r="B654" s="180" t="s">
        <v>442</v>
      </c>
      <c r="C654" s="181" t="s">
        <v>429</v>
      </c>
      <c r="D654" s="182">
        <v>1</v>
      </c>
      <c r="E654" s="183">
        <v>6</v>
      </c>
      <c r="F654" s="184">
        <v>1150</v>
      </c>
      <c r="G654" s="195">
        <v>103500</v>
      </c>
    </row>
    <row r="655" spans="1:7">
      <c r="A655" s="179" t="s">
        <v>418</v>
      </c>
      <c r="B655" s="180" t="s">
        <v>443</v>
      </c>
      <c r="C655" s="181" t="s">
        <v>429</v>
      </c>
      <c r="D655" s="182">
        <v>1</v>
      </c>
      <c r="E655" s="183">
        <v>8</v>
      </c>
      <c r="F655" s="184">
        <v>1025</v>
      </c>
      <c r="G655" s="195">
        <v>4920</v>
      </c>
    </row>
    <row r="656" spans="1:7">
      <c r="A656" s="179" t="s">
        <v>423</v>
      </c>
      <c r="B656" s="180" t="s">
        <v>444</v>
      </c>
      <c r="C656" s="181" t="s">
        <v>429</v>
      </c>
      <c r="D656" s="182">
        <v>1</v>
      </c>
      <c r="E656" s="183">
        <v>9</v>
      </c>
      <c r="F656" s="184">
        <v>1300</v>
      </c>
      <c r="G656" s="195">
        <v>12480</v>
      </c>
    </row>
    <row r="657" spans="1:7">
      <c r="A657" s="179" t="s">
        <v>445</v>
      </c>
      <c r="B657" s="180" t="s">
        <v>446</v>
      </c>
      <c r="C657" s="181" t="s">
        <v>429</v>
      </c>
      <c r="D657" s="182">
        <v>1</v>
      </c>
      <c r="E657" s="183">
        <v>1</v>
      </c>
      <c r="F657" s="183">
        <v>655</v>
      </c>
      <c r="G657" s="195">
        <v>4716</v>
      </c>
    </row>
    <row r="658" spans="1:7" ht="14.5">
      <c r="A658" s="51"/>
      <c r="B658" s="51"/>
      <c r="C658" s="51"/>
      <c r="D658" s="51"/>
      <c r="E658" s="51"/>
      <c r="F658" s="51"/>
      <c r="G658" s="112"/>
    </row>
    <row r="659" spans="1:7" ht="87.5">
      <c r="A659" s="188">
        <v>10</v>
      </c>
      <c r="B659" s="62" t="s">
        <v>447</v>
      </c>
      <c r="C659" s="68"/>
      <c r="D659" s="68"/>
      <c r="E659" s="68"/>
      <c r="F659" s="68"/>
      <c r="G659" s="113"/>
    </row>
    <row r="660" spans="1:7">
      <c r="A660" s="179" t="s">
        <v>415</v>
      </c>
      <c r="B660" s="180" t="s">
        <v>448</v>
      </c>
      <c r="C660" s="181" t="s">
        <v>410</v>
      </c>
      <c r="D660" s="182">
        <v>1</v>
      </c>
      <c r="E660" s="183">
        <v>8</v>
      </c>
      <c r="F660" s="187">
        <v>1050</v>
      </c>
      <c r="G660" s="195">
        <v>30240</v>
      </c>
    </row>
    <row r="661" spans="1:7">
      <c r="A661" s="179" t="s">
        <v>418</v>
      </c>
      <c r="B661" s="180" t="s">
        <v>449</v>
      </c>
      <c r="C661" s="181" t="s">
        <v>410</v>
      </c>
      <c r="D661" s="182">
        <v>1</v>
      </c>
      <c r="E661" s="183">
        <v>5</v>
      </c>
      <c r="F661" s="186">
        <v>850</v>
      </c>
      <c r="G661" s="195">
        <v>8160</v>
      </c>
    </row>
    <row r="662" spans="1:7">
      <c r="A662" s="179" t="s">
        <v>423</v>
      </c>
      <c r="B662" s="180" t="s">
        <v>450</v>
      </c>
      <c r="C662" s="181" t="s">
        <v>410</v>
      </c>
      <c r="D662" s="182">
        <v>1</v>
      </c>
      <c r="E662" s="183">
        <v>8</v>
      </c>
      <c r="F662" s="186">
        <v>980</v>
      </c>
      <c r="G662" s="195">
        <v>2352</v>
      </c>
    </row>
    <row r="663" spans="1:7" ht="14.5">
      <c r="A663" s="51"/>
      <c r="B663" s="51"/>
      <c r="C663" s="51"/>
      <c r="D663" s="51"/>
      <c r="E663" s="51"/>
      <c r="F663" s="51"/>
      <c r="G663" s="112"/>
    </row>
    <row r="664" spans="1:7" ht="312.5">
      <c r="A664" s="189">
        <v>11</v>
      </c>
      <c r="B664" s="185" t="s">
        <v>451</v>
      </c>
      <c r="C664" s="167" t="s">
        <v>410</v>
      </c>
      <c r="D664" s="173">
        <v>1</v>
      </c>
      <c r="E664" s="174">
        <v>1</v>
      </c>
      <c r="F664" s="190">
        <v>18500</v>
      </c>
      <c r="G664" s="193">
        <v>22200</v>
      </c>
    </row>
    <row r="665" spans="1:7" ht="14.5">
      <c r="A665" s="51"/>
      <c r="B665" s="51"/>
      <c r="C665" s="51"/>
      <c r="D665" s="51"/>
      <c r="E665" s="51"/>
      <c r="F665" s="51"/>
      <c r="G665" s="112"/>
    </row>
    <row r="666" spans="1:7" ht="50">
      <c r="A666" s="188">
        <v>12</v>
      </c>
      <c r="B666" s="185" t="s">
        <v>452</v>
      </c>
      <c r="C666" s="181" t="s">
        <v>410</v>
      </c>
      <c r="D666" s="182">
        <v>1</v>
      </c>
      <c r="E666" s="183">
        <v>18</v>
      </c>
      <c r="F666" s="186">
        <v>850</v>
      </c>
      <c r="G666" s="195">
        <v>36720</v>
      </c>
    </row>
    <row r="667" spans="1:7" ht="14.5">
      <c r="A667" s="51"/>
      <c r="B667" s="51"/>
      <c r="C667" s="51"/>
      <c r="D667" s="51"/>
      <c r="E667" s="51"/>
      <c r="F667" s="51"/>
      <c r="G667" s="112"/>
    </row>
    <row r="668" spans="1:7" ht="62.5">
      <c r="A668" s="188">
        <v>13</v>
      </c>
      <c r="B668" s="62" t="s">
        <v>453</v>
      </c>
      <c r="C668" s="169" t="s">
        <v>410</v>
      </c>
      <c r="D668" s="176">
        <v>1</v>
      </c>
      <c r="E668" s="177">
        <v>1</v>
      </c>
      <c r="F668" s="191">
        <v>2200</v>
      </c>
      <c r="G668" s="194">
        <v>7920</v>
      </c>
    </row>
    <row r="669" spans="1:7" ht="14.5">
      <c r="A669" s="51"/>
      <c r="B669" s="51"/>
      <c r="C669" s="51"/>
      <c r="D669" s="51"/>
      <c r="E669" s="51"/>
      <c r="F669" s="51"/>
      <c r="G669" s="112"/>
    </row>
    <row r="670" spans="1:7" ht="62.5">
      <c r="A670" s="188">
        <v>14</v>
      </c>
      <c r="B670" s="62" t="s">
        <v>454</v>
      </c>
      <c r="C670" s="169" t="s">
        <v>410</v>
      </c>
      <c r="D670" s="176">
        <v>1</v>
      </c>
      <c r="E670" s="177">
        <v>1</v>
      </c>
      <c r="F670" s="191">
        <v>4500</v>
      </c>
      <c r="G670" s="194">
        <v>54000</v>
      </c>
    </row>
    <row r="671" spans="1:7" ht="14.5">
      <c r="A671" s="51"/>
      <c r="B671" s="398" t="s">
        <v>278</v>
      </c>
      <c r="C671" s="399"/>
      <c r="D671" s="399"/>
      <c r="E671" s="399"/>
      <c r="F671" s="400"/>
      <c r="G671" s="78">
        <v>1276235</v>
      </c>
    </row>
    <row r="672" spans="1:7" ht="14.5">
      <c r="A672" s="196"/>
      <c r="B672" s="148"/>
      <c r="C672" s="148"/>
      <c r="D672" s="148"/>
      <c r="E672" s="148"/>
      <c r="F672" s="148"/>
      <c r="G672" s="149"/>
    </row>
    <row r="674" spans="1:7" ht="15.5">
      <c r="A674" s="122" t="s">
        <v>375</v>
      </c>
      <c r="B674" s="80" t="s">
        <v>280</v>
      </c>
      <c r="C674" s="80" t="s">
        <v>281</v>
      </c>
      <c r="D674" s="80" t="s">
        <v>371</v>
      </c>
      <c r="E674" s="80" t="s">
        <v>282</v>
      </c>
      <c r="F674" s="142" t="s">
        <v>283</v>
      </c>
      <c r="G674" s="122" t="s">
        <v>205</v>
      </c>
    </row>
    <row r="675" spans="1:7" ht="14.5">
      <c r="A675" s="51"/>
      <c r="B675" s="51"/>
      <c r="C675" s="51"/>
      <c r="D675" s="51"/>
      <c r="E675" s="51"/>
      <c r="F675" s="51"/>
      <c r="G675" s="51"/>
    </row>
    <row r="676" spans="1:7" ht="46.5">
      <c r="A676" s="123" t="s">
        <v>284</v>
      </c>
      <c r="B676" s="81" t="s">
        <v>285</v>
      </c>
      <c r="C676" s="51"/>
      <c r="D676" s="51"/>
      <c r="E676" s="51"/>
      <c r="F676" s="51"/>
      <c r="G676" s="51"/>
    </row>
    <row r="677" spans="1:7" ht="14.5">
      <c r="A677" s="51"/>
      <c r="B677" s="82" t="s">
        <v>286</v>
      </c>
      <c r="C677" s="83" t="s">
        <v>287</v>
      </c>
      <c r="D677" s="101">
        <v>1</v>
      </c>
      <c r="E677" s="101">
        <v>2</v>
      </c>
      <c r="F677" s="102">
        <v>800</v>
      </c>
      <c r="G677" s="85">
        <f>D677*E677*F677</f>
        <v>1600</v>
      </c>
    </row>
    <row r="678" spans="1:7" ht="14.5">
      <c r="A678" s="51"/>
      <c r="B678" s="82" t="s">
        <v>288</v>
      </c>
      <c r="C678" s="83" t="s">
        <v>287</v>
      </c>
      <c r="D678" s="101">
        <v>1</v>
      </c>
      <c r="E678" s="101">
        <v>2</v>
      </c>
      <c r="F678" s="102">
        <v>350</v>
      </c>
      <c r="G678" s="85">
        <f>D678*E678*F678</f>
        <v>700</v>
      </c>
    </row>
    <row r="679" spans="1:7" ht="14.5">
      <c r="A679" s="51"/>
      <c r="B679" s="82" t="s">
        <v>289</v>
      </c>
      <c r="C679" s="83" t="s">
        <v>287</v>
      </c>
      <c r="D679" s="101">
        <v>1</v>
      </c>
      <c r="E679" s="101">
        <v>12</v>
      </c>
      <c r="F679" s="102">
        <v>450</v>
      </c>
      <c r="G679" s="85">
        <f>D679*E679*F679</f>
        <v>5400</v>
      </c>
    </row>
    <row r="680" spans="1:7" ht="14.5">
      <c r="A680" s="51"/>
      <c r="B680" s="51"/>
      <c r="C680" s="51"/>
      <c r="D680" s="51"/>
      <c r="E680" s="51"/>
      <c r="F680" s="51"/>
      <c r="G680" s="51"/>
    </row>
    <row r="681" spans="1:7" ht="46.5">
      <c r="A681" s="123" t="s">
        <v>291</v>
      </c>
      <c r="B681" s="81" t="s">
        <v>292</v>
      </c>
      <c r="C681" s="51"/>
      <c r="D681" s="51"/>
      <c r="E681" s="51"/>
      <c r="F681" s="51"/>
      <c r="G681" s="51"/>
    </row>
    <row r="682" spans="1:7" ht="14.5">
      <c r="A682" s="51"/>
      <c r="B682" s="82" t="s">
        <v>293</v>
      </c>
      <c r="C682" s="83" t="s">
        <v>294</v>
      </c>
      <c r="D682" s="101">
        <v>1</v>
      </c>
      <c r="E682" s="101">
        <v>400</v>
      </c>
      <c r="F682" s="102">
        <v>255</v>
      </c>
      <c r="G682" s="85">
        <f>D682*E682*F682</f>
        <v>102000</v>
      </c>
    </row>
    <row r="683" spans="1:7" ht="14.5">
      <c r="A683" s="51"/>
      <c r="B683" s="82" t="s">
        <v>295</v>
      </c>
      <c r="C683" s="83" t="s">
        <v>294</v>
      </c>
      <c r="D683" s="101">
        <v>1</v>
      </c>
      <c r="E683" s="101">
        <v>50</v>
      </c>
      <c r="F683" s="102">
        <v>370</v>
      </c>
      <c r="G683" s="85">
        <f>D683*E683*F683</f>
        <v>18500</v>
      </c>
    </row>
    <row r="684" spans="1:7" ht="14.5">
      <c r="A684" s="51"/>
      <c r="B684" s="82" t="s">
        <v>296</v>
      </c>
      <c r="C684" s="83" t="s">
        <v>294</v>
      </c>
      <c r="D684" s="101">
        <v>1</v>
      </c>
      <c r="E684" s="101">
        <v>200</v>
      </c>
      <c r="F684" s="102">
        <v>560</v>
      </c>
      <c r="G684" s="85">
        <f>D684*E684*F684</f>
        <v>112000</v>
      </c>
    </row>
    <row r="685" spans="1:7" ht="14.5">
      <c r="A685" s="51"/>
      <c r="B685" s="82" t="s">
        <v>297</v>
      </c>
      <c r="C685" s="83" t="s">
        <v>294</v>
      </c>
      <c r="D685" s="101">
        <v>1</v>
      </c>
      <c r="E685" s="101">
        <v>200</v>
      </c>
      <c r="F685" s="85">
        <v>1350</v>
      </c>
      <c r="G685" s="85">
        <f>D685*E685*F685</f>
        <v>270000</v>
      </c>
    </row>
    <row r="686" spans="1:7" ht="14.5">
      <c r="A686" s="51"/>
      <c r="B686" s="51"/>
      <c r="C686" s="51"/>
      <c r="D686" s="51"/>
      <c r="E686" s="51"/>
      <c r="F686" s="51"/>
      <c r="G686" s="51"/>
    </row>
    <row r="687" spans="1:7" ht="46.5">
      <c r="A687" s="123" t="s">
        <v>298</v>
      </c>
      <c r="B687" s="81" t="s">
        <v>299</v>
      </c>
      <c r="C687" s="51"/>
      <c r="D687" s="51"/>
      <c r="E687" s="51"/>
      <c r="F687" s="51"/>
      <c r="G687" s="51"/>
    </row>
    <row r="688" spans="1:7" ht="14.5">
      <c r="A688" s="51"/>
      <c r="B688" s="82" t="s">
        <v>300</v>
      </c>
      <c r="C688" s="83" t="s">
        <v>287</v>
      </c>
      <c r="D688" s="101">
        <v>1</v>
      </c>
      <c r="E688" s="101">
        <v>8</v>
      </c>
      <c r="F688" s="102">
        <v>450</v>
      </c>
      <c r="G688" s="85">
        <f>D688*E688*F688</f>
        <v>3600</v>
      </c>
    </row>
    <row r="689" spans="1:7" ht="14.5">
      <c r="A689" s="51"/>
      <c r="B689" s="82" t="s">
        <v>301</v>
      </c>
      <c r="C689" s="83" t="s">
        <v>287</v>
      </c>
      <c r="D689" s="101">
        <v>1</v>
      </c>
      <c r="E689" s="101">
        <v>6</v>
      </c>
      <c r="F689" s="102">
        <v>650</v>
      </c>
      <c r="G689" s="85">
        <f>D689*E689*F689</f>
        <v>3900</v>
      </c>
    </row>
    <row r="690" spans="1:7" ht="14.5">
      <c r="A690" s="51"/>
      <c r="B690" s="82" t="s">
        <v>302</v>
      </c>
      <c r="C690" s="83" t="s">
        <v>287</v>
      </c>
      <c r="D690" s="101">
        <v>1</v>
      </c>
      <c r="E690" s="101">
        <v>3</v>
      </c>
      <c r="F690" s="85">
        <v>1944</v>
      </c>
      <c r="G690" s="85">
        <f>D690*E690*F690</f>
        <v>5832</v>
      </c>
    </row>
    <row r="691" spans="1:7" ht="14.5">
      <c r="A691" s="51"/>
      <c r="B691" s="51"/>
      <c r="C691" s="51"/>
      <c r="D691" s="51"/>
      <c r="E691" s="51"/>
      <c r="F691" s="51"/>
      <c r="G691" s="51"/>
    </row>
    <row r="692" spans="1:7" ht="31">
      <c r="A692" s="123" t="s">
        <v>303</v>
      </c>
      <c r="B692" s="81" t="s">
        <v>304</v>
      </c>
      <c r="C692" s="51"/>
      <c r="D692" s="51"/>
      <c r="E692" s="51"/>
      <c r="F692" s="51"/>
      <c r="G692" s="51"/>
    </row>
    <row r="693" spans="1:7" ht="14.5">
      <c r="A693" s="51"/>
      <c r="B693" s="82" t="s">
        <v>305</v>
      </c>
      <c r="C693" s="83" t="s">
        <v>294</v>
      </c>
      <c r="D693" s="101">
        <v>1</v>
      </c>
      <c r="E693" s="101">
        <v>50</v>
      </c>
      <c r="F693" s="102">
        <v>285</v>
      </c>
      <c r="G693" s="85">
        <f>D693*E693*F693</f>
        <v>14250</v>
      </c>
    </row>
    <row r="694" spans="1:7" ht="14.5">
      <c r="A694" s="51"/>
      <c r="B694" s="82" t="s">
        <v>306</v>
      </c>
      <c r="C694" s="83" t="s">
        <v>294</v>
      </c>
      <c r="D694" s="101">
        <v>1</v>
      </c>
      <c r="E694" s="101">
        <v>85</v>
      </c>
      <c r="F694" s="102">
        <v>370</v>
      </c>
      <c r="G694" s="85">
        <f>D694*E694*F694</f>
        <v>31450</v>
      </c>
    </row>
    <row r="695" spans="1:7" ht="29">
      <c r="A695" s="51"/>
      <c r="B695" s="82" t="s">
        <v>307</v>
      </c>
      <c r="C695" s="83" t="s">
        <v>294</v>
      </c>
      <c r="D695" s="101">
        <v>1</v>
      </c>
      <c r="E695" s="101">
        <v>40</v>
      </c>
      <c r="F695" s="102">
        <v>55</v>
      </c>
      <c r="G695" s="85">
        <f>D695*E695*F695</f>
        <v>2200</v>
      </c>
    </row>
    <row r="696" spans="1:7" ht="14.5">
      <c r="A696" s="51"/>
      <c r="B696" s="51"/>
      <c r="C696" s="51"/>
      <c r="D696" s="51"/>
      <c r="E696" s="51"/>
      <c r="F696" s="51"/>
      <c r="G696" s="51"/>
    </row>
    <row r="697" spans="1:7" ht="46.5">
      <c r="A697" s="123" t="s">
        <v>308</v>
      </c>
      <c r="B697" s="81" t="s">
        <v>309</v>
      </c>
      <c r="C697" s="51"/>
      <c r="D697" s="51"/>
      <c r="E697" s="51"/>
      <c r="F697" s="51"/>
      <c r="G697" s="51"/>
    </row>
    <row r="698" spans="1:7" ht="14.5">
      <c r="A698" s="51"/>
      <c r="B698" s="82" t="s">
        <v>310</v>
      </c>
      <c r="C698" s="83" t="s">
        <v>287</v>
      </c>
      <c r="D698" s="101">
        <v>1</v>
      </c>
      <c r="E698" s="101">
        <v>2</v>
      </c>
      <c r="F698" s="85">
        <v>3500</v>
      </c>
      <c r="G698" s="85">
        <f t="shared" ref="G698:G705" si="0">D698*E698*F698</f>
        <v>7000</v>
      </c>
    </row>
    <row r="699" spans="1:7" ht="14.5">
      <c r="A699" s="51"/>
      <c r="B699" s="82" t="s">
        <v>372</v>
      </c>
      <c r="C699" s="83" t="s">
        <v>287</v>
      </c>
      <c r="D699" s="101">
        <v>1</v>
      </c>
      <c r="E699" s="101">
        <v>2</v>
      </c>
      <c r="F699" s="85">
        <v>1200</v>
      </c>
      <c r="G699" s="85">
        <f t="shared" si="0"/>
        <v>2400</v>
      </c>
    </row>
    <row r="700" spans="1:7" ht="14.5">
      <c r="A700" s="51"/>
      <c r="B700" s="82" t="s">
        <v>311</v>
      </c>
      <c r="C700" s="83" t="s">
        <v>287</v>
      </c>
      <c r="D700" s="101">
        <v>1</v>
      </c>
      <c r="E700" s="101">
        <v>2</v>
      </c>
      <c r="F700" s="85">
        <v>3500</v>
      </c>
      <c r="G700" s="85">
        <f t="shared" si="0"/>
        <v>7000</v>
      </c>
    </row>
    <row r="701" spans="1:7" ht="29">
      <c r="A701" s="51"/>
      <c r="B701" s="82" t="s">
        <v>373</v>
      </c>
      <c r="C701" s="83" t="s">
        <v>287</v>
      </c>
      <c r="D701" s="101">
        <v>1</v>
      </c>
      <c r="E701" s="101">
        <v>5</v>
      </c>
      <c r="F701" s="102">
        <v>850</v>
      </c>
      <c r="G701" s="85">
        <f t="shared" si="0"/>
        <v>4250</v>
      </c>
    </row>
    <row r="702" spans="1:7" ht="29">
      <c r="A702" s="51"/>
      <c r="B702" s="82" t="s">
        <v>312</v>
      </c>
      <c r="C702" s="83" t="s">
        <v>287</v>
      </c>
      <c r="D702" s="101">
        <v>1</v>
      </c>
      <c r="E702" s="101">
        <v>5</v>
      </c>
      <c r="F702" s="102">
        <v>755</v>
      </c>
      <c r="G702" s="85">
        <f t="shared" si="0"/>
        <v>3775</v>
      </c>
    </row>
    <row r="703" spans="1:7" ht="14.5">
      <c r="A703" s="51"/>
      <c r="B703" s="82" t="s">
        <v>313</v>
      </c>
      <c r="C703" s="83" t="s">
        <v>287</v>
      </c>
      <c r="D703" s="101">
        <v>1</v>
      </c>
      <c r="E703" s="101">
        <v>3</v>
      </c>
      <c r="F703" s="102">
        <v>375</v>
      </c>
      <c r="G703" s="85">
        <f t="shared" si="0"/>
        <v>1125</v>
      </c>
    </row>
    <row r="704" spans="1:7" ht="29">
      <c r="A704" s="51"/>
      <c r="B704" s="82" t="s">
        <v>314</v>
      </c>
      <c r="C704" s="83" t="s">
        <v>287</v>
      </c>
      <c r="D704" s="101">
        <v>1</v>
      </c>
      <c r="E704" s="101">
        <v>2</v>
      </c>
      <c r="F704" s="85">
        <v>3200</v>
      </c>
      <c r="G704" s="85">
        <f t="shared" si="0"/>
        <v>6400</v>
      </c>
    </row>
    <row r="705" spans="1:7" ht="29">
      <c r="A705" s="51"/>
      <c r="B705" s="82" t="s">
        <v>315</v>
      </c>
      <c r="C705" s="83" t="s">
        <v>287</v>
      </c>
      <c r="D705" s="101">
        <v>1</v>
      </c>
      <c r="E705" s="101">
        <v>1</v>
      </c>
      <c r="F705" s="85">
        <v>25000</v>
      </c>
      <c r="G705" s="85">
        <f t="shared" si="0"/>
        <v>25000</v>
      </c>
    </row>
    <row r="706" spans="1:7" ht="15.5">
      <c r="A706" s="51"/>
      <c r="B706" s="389" t="s">
        <v>316</v>
      </c>
      <c r="C706" s="390"/>
      <c r="D706" s="390"/>
      <c r="E706" s="390"/>
      <c r="F706" s="391"/>
      <c r="G706" s="87">
        <f>SUM(G677:G705)</f>
        <v>628382</v>
      </c>
    </row>
    <row r="708" spans="1:7">
      <c r="B708" s="197" t="s">
        <v>487</v>
      </c>
      <c r="C708" s="198"/>
      <c r="D708" s="198"/>
      <c r="E708" s="198"/>
      <c r="F708" s="198"/>
      <c r="G708" s="199"/>
    </row>
    <row r="709" spans="1:7" ht="14.5">
      <c r="A709" s="97" t="s">
        <v>317</v>
      </c>
      <c r="B709" s="115" t="s">
        <v>323</v>
      </c>
      <c r="C709" s="115" t="s">
        <v>324</v>
      </c>
      <c r="D709" s="115" t="s">
        <v>357</v>
      </c>
      <c r="E709" s="115" t="s">
        <v>325</v>
      </c>
      <c r="F709" s="116" t="s">
        <v>326</v>
      </c>
      <c r="G709" s="116" t="s">
        <v>204</v>
      </c>
    </row>
    <row r="710" spans="1:7" ht="43.5">
      <c r="A710" s="99">
        <v>1</v>
      </c>
      <c r="B710" s="100" t="s">
        <v>455</v>
      </c>
      <c r="C710" s="51"/>
      <c r="D710" s="51"/>
      <c r="E710" s="51"/>
      <c r="F710" s="51"/>
      <c r="G710" s="51"/>
    </row>
    <row r="711" spans="1:7" ht="43.5">
      <c r="A711" s="51"/>
      <c r="B711" s="82" t="s">
        <v>456</v>
      </c>
      <c r="C711" s="83" t="s">
        <v>357</v>
      </c>
      <c r="D711" s="101">
        <v>1</v>
      </c>
      <c r="E711" s="101">
        <v>1</v>
      </c>
      <c r="F711" s="85">
        <v>250000</v>
      </c>
      <c r="G711" s="85">
        <f>D711*E711*F711</f>
        <v>250000</v>
      </c>
    </row>
    <row r="712" spans="1:7" ht="14.5">
      <c r="A712" s="51"/>
      <c r="B712" s="82" t="s">
        <v>457</v>
      </c>
      <c r="C712" s="83" t="s">
        <v>357</v>
      </c>
      <c r="D712" s="101">
        <v>1</v>
      </c>
      <c r="E712" s="101">
        <v>8</v>
      </c>
      <c r="F712" s="85">
        <v>12000</v>
      </c>
      <c r="G712" s="85">
        <f>D712*E712*F712</f>
        <v>96000</v>
      </c>
    </row>
    <row r="713" spans="1:7" ht="14.5">
      <c r="A713" s="51"/>
      <c r="B713" s="82" t="s">
        <v>458</v>
      </c>
      <c r="C713" s="83" t="s">
        <v>357</v>
      </c>
      <c r="D713" s="101">
        <v>1</v>
      </c>
      <c r="E713" s="101">
        <v>1</v>
      </c>
      <c r="F713" s="85">
        <v>35000</v>
      </c>
      <c r="G713" s="85">
        <f>D713*E713*F713</f>
        <v>35000</v>
      </c>
    </row>
    <row r="714" spans="1:7" ht="29">
      <c r="A714" s="51"/>
      <c r="B714" s="82" t="s">
        <v>459</v>
      </c>
      <c r="C714" s="83" t="s">
        <v>357</v>
      </c>
      <c r="D714" s="101">
        <v>1</v>
      </c>
      <c r="E714" s="101">
        <v>1</v>
      </c>
      <c r="F714" s="85">
        <v>120000</v>
      </c>
      <c r="G714" s="85">
        <f>D714*E714*F714</f>
        <v>120000</v>
      </c>
    </row>
    <row r="715" spans="1:7" ht="14.5">
      <c r="A715" s="51"/>
      <c r="B715" s="51"/>
      <c r="C715" s="51"/>
      <c r="D715" s="51"/>
      <c r="E715" s="51"/>
      <c r="F715" s="51"/>
      <c r="G715" s="51"/>
    </row>
    <row r="716" spans="1:7" ht="29">
      <c r="A716" s="99">
        <v>3</v>
      </c>
      <c r="B716" s="100" t="s">
        <v>460</v>
      </c>
      <c r="C716" s="51"/>
      <c r="D716" s="51"/>
      <c r="E716" s="51"/>
      <c r="F716" s="51"/>
      <c r="G716" s="51"/>
    </row>
    <row r="717" spans="1:7" ht="14.5">
      <c r="A717" s="51"/>
      <c r="B717" s="82" t="s">
        <v>461</v>
      </c>
      <c r="C717" s="83" t="s">
        <v>357</v>
      </c>
      <c r="D717" s="101">
        <v>1</v>
      </c>
      <c r="E717" s="101">
        <v>1</v>
      </c>
      <c r="F717" s="85">
        <v>200000</v>
      </c>
      <c r="G717" s="85">
        <f>D717*E717*F717</f>
        <v>200000</v>
      </c>
    </row>
    <row r="718" spans="1:7" ht="14.5">
      <c r="A718" s="51"/>
      <c r="B718" s="82" t="s">
        <v>462</v>
      </c>
      <c r="C718" s="83" t="s">
        <v>357</v>
      </c>
      <c r="D718" s="101">
        <v>1</v>
      </c>
      <c r="E718" s="101">
        <v>1</v>
      </c>
      <c r="F718" s="85">
        <v>150000</v>
      </c>
      <c r="G718" s="85">
        <f>D718*E718*F718</f>
        <v>150000</v>
      </c>
    </row>
    <row r="719" spans="1:7" ht="14.5">
      <c r="A719" s="51"/>
      <c r="B719" s="82" t="s">
        <v>463</v>
      </c>
      <c r="C719" s="83" t="s">
        <v>357</v>
      </c>
      <c r="D719" s="101">
        <v>1</v>
      </c>
      <c r="E719" s="101">
        <v>10</v>
      </c>
      <c r="F719" s="85">
        <v>2500</v>
      </c>
      <c r="G719" s="85">
        <f>D719*E719*F719</f>
        <v>25000</v>
      </c>
    </row>
    <row r="720" spans="1:7" ht="14.5">
      <c r="A720" s="51"/>
      <c r="B720" s="82" t="s">
        <v>464</v>
      </c>
      <c r="C720" s="83" t="s">
        <v>357</v>
      </c>
      <c r="D720" s="101">
        <v>1</v>
      </c>
      <c r="E720" s="101">
        <v>1</v>
      </c>
      <c r="F720" s="85">
        <v>10000</v>
      </c>
      <c r="G720" s="85">
        <f>D720*E720*F720</f>
        <v>10000</v>
      </c>
    </row>
    <row r="721" spans="1:7" ht="14.5">
      <c r="A721" s="51"/>
      <c r="B721" s="51"/>
      <c r="C721" s="51"/>
      <c r="D721" s="51"/>
      <c r="E721" s="51"/>
      <c r="F721" s="51"/>
      <c r="G721" s="51"/>
    </row>
    <row r="722" spans="1:7" ht="29">
      <c r="A722" s="99">
        <v>3</v>
      </c>
      <c r="B722" s="100" t="s">
        <v>465</v>
      </c>
      <c r="C722" s="51"/>
      <c r="D722" s="51"/>
      <c r="E722" s="51"/>
      <c r="F722" s="51"/>
      <c r="G722" s="51"/>
    </row>
    <row r="723" spans="1:7" ht="14.5">
      <c r="A723" s="51"/>
      <c r="B723" s="82" t="s">
        <v>466</v>
      </c>
      <c r="C723" s="83" t="s">
        <v>357</v>
      </c>
      <c r="D723" s="101">
        <v>1</v>
      </c>
      <c r="E723" s="101">
        <v>1</v>
      </c>
      <c r="F723" s="85">
        <v>40000</v>
      </c>
      <c r="G723" s="85">
        <f>D723*E723*F723</f>
        <v>40000</v>
      </c>
    </row>
    <row r="724" spans="1:7" ht="58">
      <c r="A724" s="51"/>
      <c r="B724" s="82" t="s">
        <v>467</v>
      </c>
      <c r="C724" s="83" t="s">
        <v>357</v>
      </c>
      <c r="D724" s="101">
        <v>1</v>
      </c>
      <c r="E724" s="101">
        <v>5</v>
      </c>
      <c r="F724" s="85">
        <v>12700</v>
      </c>
      <c r="G724" s="85">
        <f>D724*E724*F724</f>
        <v>63500</v>
      </c>
    </row>
    <row r="725" spans="1:7" ht="29">
      <c r="A725" s="51"/>
      <c r="B725" s="82" t="s">
        <v>468</v>
      </c>
      <c r="C725" s="83" t="s">
        <v>357</v>
      </c>
      <c r="D725" s="101">
        <v>1</v>
      </c>
      <c r="E725" s="101">
        <v>10</v>
      </c>
      <c r="F725" s="85">
        <v>17000</v>
      </c>
      <c r="G725" s="85">
        <f>D725*E725*F725</f>
        <v>170000</v>
      </c>
    </row>
    <row r="726" spans="1:7" ht="14.5">
      <c r="A726" s="51"/>
      <c r="B726" s="51"/>
      <c r="C726" s="51"/>
      <c r="D726" s="51"/>
      <c r="E726" s="51"/>
      <c r="F726" s="51"/>
      <c r="G726" s="51"/>
    </row>
    <row r="727" spans="1:7" ht="29">
      <c r="A727" s="99">
        <v>4</v>
      </c>
      <c r="B727" s="100" t="s">
        <v>469</v>
      </c>
      <c r="C727" s="51"/>
      <c r="D727" s="51"/>
      <c r="E727" s="51"/>
      <c r="F727" s="51"/>
      <c r="G727" s="51"/>
    </row>
    <row r="728" spans="1:7" ht="14.5">
      <c r="A728" s="51"/>
      <c r="B728" s="82" t="s">
        <v>470</v>
      </c>
      <c r="C728" s="83" t="s">
        <v>357</v>
      </c>
      <c r="D728" s="101">
        <v>1</v>
      </c>
      <c r="E728" s="101">
        <v>5</v>
      </c>
      <c r="F728" s="85">
        <v>8000</v>
      </c>
      <c r="G728" s="85">
        <f>D728*E728*F728</f>
        <v>40000</v>
      </c>
    </row>
    <row r="729" spans="1:7" ht="29">
      <c r="A729" s="51"/>
      <c r="B729" s="82" t="s">
        <v>471</v>
      </c>
      <c r="C729" s="83" t="s">
        <v>357</v>
      </c>
      <c r="D729" s="101">
        <v>1</v>
      </c>
      <c r="E729" s="101">
        <v>1</v>
      </c>
      <c r="F729" s="85">
        <v>40000</v>
      </c>
      <c r="G729" s="85">
        <f>D729*E729*F729</f>
        <v>40000</v>
      </c>
    </row>
    <row r="730" spans="1:7" ht="29">
      <c r="A730" s="51"/>
      <c r="B730" s="82" t="s">
        <v>472</v>
      </c>
      <c r="C730" s="83" t="s">
        <v>357</v>
      </c>
      <c r="D730" s="101">
        <v>1</v>
      </c>
      <c r="E730" s="101">
        <v>1</v>
      </c>
      <c r="F730" s="85">
        <v>15000</v>
      </c>
      <c r="G730" s="85">
        <f>D730*E730*F730</f>
        <v>15000</v>
      </c>
    </row>
    <row r="731" spans="1:7" ht="14.5">
      <c r="A731" s="51"/>
      <c r="B731" s="51"/>
      <c r="C731" s="51"/>
      <c r="D731" s="51"/>
      <c r="E731" s="51"/>
      <c r="F731" s="51"/>
      <c r="G731" s="51"/>
    </row>
    <row r="732" spans="1:7" ht="43.5">
      <c r="A732" s="99">
        <v>5</v>
      </c>
      <c r="B732" s="100" t="s">
        <v>473</v>
      </c>
      <c r="C732" s="51"/>
      <c r="D732" s="51"/>
      <c r="E732" s="51"/>
      <c r="F732" s="51"/>
      <c r="G732" s="51"/>
    </row>
    <row r="733" spans="1:7" ht="29">
      <c r="A733" s="51"/>
      <c r="B733" s="82" t="s">
        <v>474</v>
      </c>
      <c r="C733" s="83" t="s">
        <v>357</v>
      </c>
      <c r="D733" s="101">
        <v>1</v>
      </c>
      <c r="E733" s="101">
        <v>2</v>
      </c>
      <c r="F733" s="85">
        <v>250000</v>
      </c>
      <c r="G733" s="85">
        <f>D733*E733*F733</f>
        <v>500000</v>
      </c>
    </row>
    <row r="734" spans="1:7" ht="14.5">
      <c r="A734" s="51"/>
      <c r="B734" s="82" t="s">
        <v>475</v>
      </c>
      <c r="C734" s="83" t="s">
        <v>357</v>
      </c>
      <c r="D734" s="101">
        <v>1</v>
      </c>
      <c r="E734" s="101">
        <v>5</v>
      </c>
      <c r="F734" s="85">
        <v>7000</v>
      </c>
      <c r="G734" s="85">
        <f>D734*E734*F734</f>
        <v>35000</v>
      </c>
    </row>
    <row r="735" spans="1:7" ht="14.5">
      <c r="A735" s="51"/>
      <c r="B735" s="82" t="s">
        <v>476</v>
      </c>
      <c r="C735" s="83" t="s">
        <v>356</v>
      </c>
      <c r="D735" s="101">
        <v>1</v>
      </c>
      <c r="E735" s="101">
        <v>1</v>
      </c>
      <c r="F735" s="85">
        <v>45000</v>
      </c>
      <c r="G735" s="85">
        <f>D735*E735*F735</f>
        <v>45000</v>
      </c>
    </row>
    <row r="736" spans="1:7" ht="14.5">
      <c r="A736" s="51"/>
      <c r="B736" s="51"/>
      <c r="C736" s="51"/>
      <c r="D736" s="51"/>
      <c r="E736" s="51"/>
      <c r="F736" s="51"/>
      <c r="G736" s="51"/>
    </row>
    <row r="737" spans="1:7" ht="29">
      <c r="A737" s="99">
        <v>6</v>
      </c>
      <c r="B737" s="100" t="s">
        <v>477</v>
      </c>
      <c r="C737" s="51"/>
      <c r="D737" s="51"/>
      <c r="E737" s="51"/>
      <c r="F737" s="51"/>
      <c r="G737" s="51"/>
    </row>
    <row r="738" spans="1:7" ht="29">
      <c r="A738" s="51"/>
      <c r="B738" s="82" t="s">
        <v>478</v>
      </c>
      <c r="C738" s="83" t="s">
        <v>357</v>
      </c>
      <c r="D738" s="101">
        <v>1</v>
      </c>
      <c r="E738" s="101">
        <v>10</v>
      </c>
      <c r="F738" s="85">
        <v>1500</v>
      </c>
      <c r="G738" s="85">
        <f>D738*E738*F738</f>
        <v>15000</v>
      </c>
    </row>
    <row r="739" spans="1:7" ht="14.5">
      <c r="A739" s="51"/>
      <c r="B739" s="82" t="s">
        <v>479</v>
      </c>
      <c r="C739" s="83" t="s">
        <v>357</v>
      </c>
      <c r="D739" s="101">
        <v>1</v>
      </c>
      <c r="E739" s="101">
        <v>1</v>
      </c>
      <c r="F739" s="85">
        <v>35000</v>
      </c>
      <c r="G739" s="85">
        <f>D739*E739*F739</f>
        <v>35000</v>
      </c>
    </row>
    <row r="740" spans="1:7" ht="29">
      <c r="A740" s="51"/>
      <c r="B740" s="82" t="s">
        <v>480</v>
      </c>
      <c r="C740" s="83" t="s">
        <v>357</v>
      </c>
      <c r="D740" s="101">
        <v>1</v>
      </c>
      <c r="E740" s="101">
        <v>3</v>
      </c>
      <c r="F740" s="85">
        <v>45000</v>
      </c>
      <c r="G740" s="85">
        <f>D740*E740*F740</f>
        <v>135000</v>
      </c>
    </row>
    <row r="741" spans="1:7" ht="14.5">
      <c r="A741" s="51"/>
      <c r="B741" s="51"/>
      <c r="C741" s="51"/>
      <c r="D741" s="51"/>
      <c r="E741" s="51"/>
      <c r="F741" s="51"/>
      <c r="G741" s="51"/>
    </row>
    <row r="742" spans="1:7" ht="14.5">
      <c r="A742" s="99">
        <v>7</v>
      </c>
      <c r="B742" s="100" t="s">
        <v>481</v>
      </c>
      <c r="C742" s="51"/>
      <c r="D742" s="51"/>
      <c r="E742" s="51"/>
      <c r="F742" s="51"/>
      <c r="G742" s="51"/>
    </row>
    <row r="743" spans="1:7" ht="43.5">
      <c r="A743" s="51"/>
      <c r="B743" s="82" t="s">
        <v>482</v>
      </c>
      <c r="C743" s="83" t="s">
        <v>357</v>
      </c>
      <c r="D743" s="101">
        <v>1</v>
      </c>
      <c r="E743" s="101">
        <v>1</v>
      </c>
      <c r="F743" s="85">
        <v>150000</v>
      </c>
      <c r="G743" s="85">
        <f>D743*E743*F743</f>
        <v>150000</v>
      </c>
    </row>
    <row r="744" spans="1:7" ht="14.5">
      <c r="A744" s="51"/>
      <c r="B744" s="82" t="s">
        <v>483</v>
      </c>
      <c r="C744" s="83" t="s">
        <v>357</v>
      </c>
      <c r="D744" s="101">
        <v>1</v>
      </c>
      <c r="E744" s="101">
        <v>10</v>
      </c>
      <c r="F744" s="85">
        <v>45000</v>
      </c>
      <c r="G744" s="85">
        <f>D744*E744*F744</f>
        <v>450000</v>
      </c>
    </row>
    <row r="745" spans="1:7" ht="29">
      <c r="A745" s="51"/>
      <c r="B745" s="82" t="s">
        <v>484</v>
      </c>
      <c r="C745" s="83" t="s">
        <v>357</v>
      </c>
      <c r="D745" s="101">
        <v>1</v>
      </c>
      <c r="E745" s="101">
        <v>3</v>
      </c>
      <c r="F745" s="85">
        <v>55000</v>
      </c>
      <c r="G745" s="85">
        <f>D745*E745*F745</f>
        <v>165000</v>
      </c>
    </row>
    <row r="746" spans="1:7" ht="14.5">
      <c r="A746" s="51"/>
      <c r="B746" s="409" t="s">
        <v>485</v>
      </c>
      <c r="C746" s="410"/>
      <c r="D746" s="410"/>
      <c r="E746" s="410"/>
      <c r="F746" s="411"/>
      <c r="G746" s="192">
        <f>SUM(G711:G745)</f>
        <v>2784500</v>
      </c>
    </row>
    <row r="748" spans="1:7">
      <c r="A748" s="2">
        <v>6</v>
      </c>
      <c r="B748" s="2" t="s">
        <v>509</v>
      </c>
    </row>
    <row r="750" spans="1:7" ht="14.5">
      <c r="A750" s="101">
        <v>1</v>
      </c>
      <c r="B750" s="82" t="s">
        <v>490</v>
      </c>
      <c r="C750" s="85">
        <f>F777</f>
        <v>186000</v>
      </c>
    </row>
    <row r="751" spans="1:7" ht="29">
      <c r="A751" s="101">
        <v>2</v>
      </c>
      <c r="B751" s="82" t="s">
        <v>491</v>
      </c>
      <c r="C751" s="85">
        <f>F783</f>
        <v>1306900</v>
      </c>
    </row>
    <row r="752" spans="1:7" ht="14.5">
      <c r="A752" s="101">
        <v>3</v>
      </c>
      <c r="B752" s="82" t="s">
        <v>492</v>
      </c>
      <c r="C752" s="85">
        <f>F788</f>
        <v>5319425</v>
      </c>
    </row>
    <row r="753" spans="1:3" ht="29">
      <c r="A753" s="101">
        <v>4</v>
      </c>
      <c r="B753" s="82" t="s">
        <v>493</v>
      </c>
      <c r="C753" s="85">
        <f>F792</f>
        <v>8684000</v>
      </c>
    </row>
    <row r="754" spans="1:3" ht="29">
      <c r="A754" s="101">
        <v>5</v>
      </c>
      <c r="B754" s="82" t="s">
        <v>494</v>
      </c>
      <c r="C754" s="85">
        <f>F797</f>
        <v>2736770</v>
      </c>
    </row>
    <row r="755" spans="1:3" ht="29">
      <c r="A755" s="101">
        <v>6</v>
      </c>
      <c r="B755" s="82" t="s">
        <v>495</v>
      </c>
      <c r="C755" s="85">
        <f>F799</f>
        <v>1528800</v>
      </c>
    </row>
    <row r="756" spans="1:3" ht="29">
      <c r="A756" s="101">
        <v>7</v>
      </c>
      <c r="B756" s="82" t="s">
        <v>496</v>
      </c>
      <c r="C756" s="85">
        <f>F802</f>
        <v>2356000</v>
      </c>
    </row>
    <row r="757" spans="1:3" ht="29">
      <c r="A757" s="101">
        <v>8</v>
      </c>
      <c r="B757" s="82" t="s">
        <v>497</v>
      </c>
      <c r="C757" s="85">
        <f>F811</f>
        <v>11125000</v>
      </c>
    </row>
    <row r="758" spans="1:3" ht="29">
      <c r="A758" s="101">
        <v>9</v>
      </c>
      <c r="B758" s="82" t="s">
        <v>498</v>
      </c>
      <c r="C758" s="85">
        <f>F817</f>
        <v>3450000</v>
      </c>
    </row>
    <row r="759" spans="1:3" ht="29">
      <c r="A759" s="101">
        <v>10</v>
      </c>
      <c r="B759" s="82" t="s">
        <v>499</v>
      </c>
      <c r="C759" s="85">
        <f>F822</f>
        <v>1492860</v>
      </c>
    </row>
    <row r="760" spans="1:3" ht="29">
      <c r="A760" s="101">
        <v>11</v>
      </c>
      <c r="B760" s="82" t="s">
        <v>500</v>
      </c>
      <c r="C760" s="85">
        <f>F824</f>
        <v>10008000</v>
      </c>
    </row>
    <row r="761" spans="1:3" ht="29">
      <c r="A761" s="101">
        <v>12</v>
      </c>
      <c r="B761" s="82" t="s">
        <v>501</v>
      </c>
      <c r="C761" s="85">
        <f>F829</f>
        <v>1266600</v>
      </c>
    </row>
    <row r="762" spans="1:3" ht="29">
      <c r="A762" s="101">
        <v>13</v>
      </c>
      <c r="B762" s="82" t="s">
        <v>502</v>
      </c>
      <c r="C762" s="85">
        <f>F831</f>
        <v>5838000</v>
      </c>
    </row>
    <row r="763" spans="1:3" ht="43.5">
      <c r="A763" s="101">
        <v>14</v>
      </c>
      <c r="B763" s="82" t="s">
        <v>503</v>
      </c>
      <c r="C763" s="85">
        <f>F853</f>
        <v>8204440</v>
      </c>
    </row>
    <row r="764" spans="1:3" ht="29">
      <c r="A764" s="101">
        <v>15</v>
      </c>
      <c r="B764" s="82" t="s">
        <v>504</v>
      </c>
      <c r="C764" s="85">
        <f>F855</f>
        <v>1800000</v>
      </c>
    </row>
    <row r="765" spans="1:3" ht="43.5">
      <c r="A765" s="101">
        <v>16</v>
      </c>
      <c r="B765" s="82" t="s">
        <v>505</v>
      </c>
      <c r="C765" s="85">
        <f>F858</f>
        <v>1200000</v>
      </c>
    </row>
    <row r="766" spans="1:3" ht="43.5">
      <c r="A766" s="101">
        <v>17</v>
      </c>
      <c r="B766" s="82" t="s">
        <v>506</v>
      </c>
      <c r="C766" s="85">
        <f>F862</f>
        <v>5520000</v>
      </c>
    </row>
    <row r="767" spans="1:3" ht="43.5">
      <c r="A767" s="101">
        <v>18</v>
      </c>
      <c r="B767" s="82" t="s">
        <v>507</v>
      </c>
      <c r="C767" s="85">
        <f>F868</f>
        <v>3447900</v>
      </c>
    </row>
    <row r="768" spans="1:3" ht="58">
      <c r="A768" s="101">
        <v>19</v>
      </c>
      <c r="B768" s="82" t="s">
        <v>508</v>
      </c>
      <c r="C768" s="85">
        <f>F870</f>
        <v>3150000</v>
      </c>
    </row>
    <row r="769" spans="1:6" ht="55.5">
      <c r="A769" s="51"/>
      <c r="B769" s="52" t="s">
        <v>488</v>
      </c>
      <c r="C769" s="165">
        <f>SUM(C750:C768)</f>
        <v>78620695</v>
      </c>
    </row>
    <row r="770" spans="1:6" ht="55.5">
      <c r="A770" s="51"/>
      <c r="B770" s="52" t="s">
        <v>489</v>
      </c>
      <c r="C770" s="165">
        <f>C769*2</f>
        <v>157241390</v>
      </c>
    </row>
    <row r="773" spans="1:6" ht="14.5">
      <c r="A773" s="96" t="s">
        <v>322</v>
      </c>
      <c r="B773" s="97" t="s">
        <v>323</v>
      </c>
      <c r="C773" s="97" t="s">
        <v>324</v>
      </c>
      <c r="D773" s="97" t="s">
        <v>325</v>
      </c>
      <c r="E773" s="98" t="s">
        <v>326</v>
      </c>
      <c r="F773" s="98" t="s">
        <v>204</v>
      </c>
    </row>
    <row r="774" spans="1:6" ht="29">
      <c r="A774" s="99">
        <v>1</v>
      </c>
      <c r="B774" s="100" t="s">
        <v>361</v>
      </c>
      <c r="C774" s="51"/>
      <c r="D774" s="51"/>
      <c r="E774" s="51"/>
      <c r="F774" s="51"/>
    </row>
    <row r="775" spans="1:6" ht="14.5">
      <c r="A775" s="51"/>
      <c r="B775" s="82" t="s">
        <v>327</v>
      </c>
      <c r="C775" s="83" t="s">
        <v>328</v>
      </c>
      <c r="D775" s="202">
        <v>6200</v>
      </c>
      <c r="E775" s="84">
        <v>12</v>
      </c>
      <c r="F775" s="85">
        <f>D775*E775</f>
        <v>74400</v>
      </c>
    </row>
    <row r="776" spans="1:6" ht="14.5">
      <c r="A776" s="51"/>
      <c r="B776" s="82" t="s">
        <v>329</v>
      </c>
      <c r="C776" s="83" t="s">
        <v>328</v>
      </c>
      <c r="D776" s="202">
        <v>6200</v>
      </c>
      <c r="E776" s="84">
        <v>18</v>
      </c>
      <c r="F776" s="85">
        <f>D776*E776</f>
        <v>111600</v>
      </c>
    </row>
    <row r="777" spans="1:6" ht="14.5">
      <c r="A777" s="51"/>
      <c r="B777" s="51"/>
      <c r="C777" s="51"/>
      <c r="D777" s="51"/>
      <c r="E777" s="203" t="s">
        <v>321</v>
      </c>
      <c r="F777" s="204">
        <f>SUM(F775:F776)</f>
        <v>186000</v>
      </c>
    </row>
    <row r="778" spans="1:6" ht="29">
      <c r="A778" s="99">
        <v>2</v>
      </c>
      <c r="B778" s="100" t="s">
        <v>362</v>
      </c>
      <c r="C778" s="51"/>
      <c r="D778" s="51"/>
      <c r="E778" s="51"/>
      <c r="F778" s="51"/>
    </row>
    <row r="779" spans="1:6" ht="14.5">
      <c r="A779" s="51"/>
      <c r="B779" s="82" t="s">
        <v>330</v>
      </c>
      <c r="C779" s="83" t="s">
        <v>331</v>
      </c>
      <c r="D779" s="202">
        <v>15000</v>
      </c>
      <c r="E779" s="84">
        <v>60</v>
      </c>
      <c r="F779" s="85">
        <f>D779*E779</f>
        <v>900000</v>
      </c>
    </row>
    <row r="780" spans="1:6" ht="14.5">
      <c r="A780" s="51"/>
      <c r="B780" s="82" t="s">
        <v>332</v>
      </c>
      <c r="C780" s="83" t="s">
        <v>331</v>
      </c>
      <c r="D780" s="202">
        <v>9350</v>
      </c>
      <c r="E780" s="84">
        <v>14</v>
      </c>
      <c r="F780" s="85">
        <f>D780*E780</f>
        <v>130900</v>
      </c>
    </row>
    <row r="781" spans="1:6" ht="29">
      <c r="A781" s="51"/>
      <c r="B781" s="82" t="s">
        <v>333</v>
      </c>
      <c r="C781" s="83" t="s">
        <v>328</v>
      </c>
      <c r="D781" s="202">
        <v>6000</v>
      </c>
      <c r="E781" s="84">
        <v>11</v>
      </c>
      <c r="F781" s="85">
        <f>D781*E781</f>
        <v>66000</v>
      </c>
    </row>
    <row r="782" spans="1:6" ht="43.5">
      <c r="A782" s="51"/>
      <c r="B782" s="82" t="s">
        <v>510</v>
      </c>
      <c r="C782" s="83" t="s">
        <v>328</v>
      </c>
      <c r="D782" s="202">
        <v>6000</v>
      </c>
      <c r="E782" s="84">
        <v>35</v>
      </c>
      <c r="F782" s="85">
        <f>D782*E782</f>
        <v>210000</v>
      </c>
    </row>
    <row r="783" spans="1:6" ht="14.5">
      <c r="A783" s="51"/>
      <c r="B783" s="51"/>
      <c r="C783" s="51"/>
      <c r="D783" s="51"/>
      <c r="E783" s="203" t="s">
        <v>321</v>
      </c>
      <c r="F783" s="204">
        <f>SUM(F779:F782)</f>
        <v>1306900</v>
      </c>
    </row>
    <row r="784" spans="1:6" ht="29">
      <c r="A784" s="99">
        <v>3</v>
      </c>
      <c r="B784" s="100" t="s">
        <v>363</v>
      </c>
      <c r="C784" s="51"/>
      <c r="D784" s="51"/>
      <c r="E784" s="51"/>
      <c r="F784" s="51"/>
    </row>
    <row r="785" spans="1:6" ht="29">
      <c r="A785" s="51"/>
      <c r="B785" s="82" t="s">
        <v>335</v>
      </c>
      <c r="C785" s="83" t="s">
        <v>331</v>
      </c>
      <c r="D785" s="202">
        <v>1500</v>
      </c>
      <c r="E785" s="84">
        <v>285</v>
      </c>
      <c r="F785" s="85">
        <f>D785*E785</f>
        <v>427500</v>
      </c>
    </row>
    <row r="786" spans="1:6" ht="58">
      <c r="A786" s="51"/>
      <c r="B786" s="82" t="s">
        <v>511</v>
      </c>
      <c r="C786" s="83" t="s">
        <v>331</v>
      </c>
      <c r="D786" s="202">
        <v>8125</v>
      </c>
      <c r="E786" s="84">
        <v>475</v>
      </c>
      <c r="F786" s="85">
        <f>D786*E786</f>
        <v>3859375</v>
      </c>
    </row>
    <row r="787" spans="1:6" ht="58">
      <c r="A787" s="51"/>
      <c r="B787" s="82" t="s">
        <v>512</v>
      </c>
      <c r="C787" s="83" t="s">
        <v>331</v>
      </c>
      <c r="D787" s="202">
        <v>1930</v>
      </c>
      <c r="E787" s="84">
        <v>535</v>
      </c>
      <c r="F787" s="85">
        <f>D787*E787</f>
        <v>1032550</v>
      </c>
    </row>
    <row r="788" spans="1:6" ht="14.5">
      <c r="A788" s="51"/>
      <c r="B788" s="51"/>
      <c r="C788" s="51"/>
      <c r="D788" s="51"/>
      <c r="E788" s="203" t="s">
        <v>321</v>
      </c>
      <c r="F788" s="204">
        <f>SUM(F785:F787)</f>
        <v>5319425</v>
      </c>
    </row>
    <row r="789" spans="1:6" ht="29">
      <c r="A789" s="99">
        <v>4</v>
      </c>
      <c r="B789" s="100" t="s">
        <v>364</v>
      </c>
      <c r="C789" s="51"/>
      <c r="D789" s="51"/>
      <c r="E789" s="51"/>
      <c r="F789" s="51"/>
    </row>
    <row r="790" spans="1:6" ht="29">
      <c r="A790" s="51"/>
      <c r="B790" s="82" t="s">
        <v>338</v>
      </c>
      <c r="C790" s="83" t="s">
        <v>339</v>
      </c>
      <c r="D790" s="205">
        <v>11.5</v>
      </c>
      <c r="E790" s="85">
        <v>260000</v>
      </c>
      <c r="F790" s="85">
        <f>D790*E790</f>
        <v>2990000</v>
      </c>
    </row>
    <row r="791" spans="1:6" ht="29">
      <c r="A791" s="51"/>
      <c r="B791" s="82" t="s">
        <v>340</v>
      </c>
      <c r="C791" s="83" t="s">
        <v>339</v>
      </c>
      <c r="D791" s="205">
        <v>21.9</v>
      </c>
      <c r="E791" s="85">
        <v>260000</v>
      </c>
      <c r="F791" s="85">
        <f>D791*E791</f>
        <v>5694000</v>
      </c>
    </row>
    <row r="792" spans="1:6" ht="14.5">
      <c r="A792" s="51"/>
      <c r="B792" s="51"/>
      <c r="C792" s="51"/>
      <c r="D792" s="51"/>
      <c r="E792" s="203" t="s">
        <v>321</v>
      </c>
      <c r="F792" s="204">
        <f>SUM(F790:F791)</f>
        <v>8684000</v>
      </c>
    </row>
    <row r="793" spans="1:6" ht="29">
      <c r="A793" s="99">
        <v>5</v>
      </c>
      <c r="B793" s="100" t="s">
        <v>365</v>
      </c>
      <c r="C793" s="51"/>
      <c r="D793" s="51"/>
      <c r="E793" s="51"/>
      <c r="F793" s="51"/>
    </row>
    <row r="794" spans="1:6" ht="29">
      <c r="A794" s="51"/>
      <c r="B794" s="82" t="s">
        <v>513</v>
      </c>
      <c r="C794" s="83" t="s">
        <v>331</v>
      </c>
      <c r="D794" s="202">
        <v>2450</v>
      </c>
      <c r="E794" s="84">
        <v>435</v>
      </c>
      <c r="F794" s="85">
        <f>D794*E794</f>
        <v>1065750</v>
      </c>
    </row>
    <row r="795" spans="1:6" ht="43.5">
      <c r="A795" s="51"/>
      <c r="B795" s="82" t="s">
        <v>514</v>
      </c>
      <c r="C795" s="83" t="s">
        <v>331</v>
      </c>
      <c r="D795" s="202">
        <v>3276</v>
      </c>
      <c r="E795" s="84">
        <v>455</v>
      </c>
      <c r="F795" s="85">
        <f>D795*E795</f>
        <v>1490580</v>
      </c>
    </row>
    <row r="796" spans="1:6" ht="14.5">
      <c r="A796" s="51"/>
      <c r="B796" s="82" t="s">
        <v>515</v>
      </c>
      <c r="C796" s="83" t="s">
        <v>331</v>
      </c>
      <c r="D796" s="202">
        <v>3470</v>
      </c>
      <c r="E796" s="84">
        <v>52</v>
      </c>
      <c r="F796" s="85">
        <f>D796*E796</f>
        <v>180440</v>
      </c>
    </row>
    <row r="797" spans="1:6" ht="14.5">
      <c r="A797" s="51"/>
      <c r="B797" s="51"/>
      <c r="C797" s="51"/>
      <c r="D797" s="51"/>
      <c r="E797" s="203" t="s">
        <v>321</v>
      </c>
      <c r="F797" s="204">
        <f>SUM(F794:F796)</f>
        <v>2736770</v>
      </c>
    </row>
    <row r="798" spans="1:6" ht="29">
      <c r="A798" s="101">
        <v>6</v>
      </c>
      <c r="B798" s="100" t="s">
        <v>516</v>
      </c>
      <c r="C798" s="51"/>
      <c r="D798" s="51"/>
      <c r="E798" s="51"/>
      <c r="F798" s="51"/>
    </row>
    <row r="799" spans="1:6" ht="101.5">
      <c r="A799" s="68"/>
      <c r="B799" s="62" t="s">
        <v>517</v>
      </c>
      <c r="C799" s="133" t="s">
        <v>328</v>
      </c>
      <c r="D799" s="206">
        <v>4368</v>
      </c>
      <c r="E799" s="207">
        <v>350</v>
      </c>
      <c r="F799" s="85">
        <f>D799*E799</f>
        <v>1528800</v>
      </c>
    </row>
    <row r="800" spans="1:6" ht="14.5">
      <c r="A800" s="51"/>
      <c r="B800" s="51"/>
      <c r="C800" s="51"/>
      <c r="D800" s="51"/>
      <c r="E800" s="51"/>
      <c r="F800" s="51"/>
    </row>
    <row r="801" spans="1:6" ht="43.5">
      <c r="A801" s="101">
        <v>7</v>
      </c>
      <c r="B801" s="100" t="s">
        <v>518</v>
      </c>
      <c r="C801" s="51"/>
      <c r="D801" s="51"/>
      <c r="E801" s="51"/>
      <c r="F801" s="51"/>
    </row>
    <row r="802" spans="1:6" ht="130.5">
      <c r="A802" s="62"/>
      <c r="B802" s="82" t="s">
        <v>519</v>
      </c>
      <c r="C802" s="133" t="s">
        <v>328</v>
      </c>
      <c r="D802" s="206">
        <v>6200</v>
      </c>
      <c r="E802" s="207">
        <v>380</v>
      </c>
      <c r="F802" s="85">
        <f>D802*E802</f>
        <v>2356000</v>
      </c>
    </row>
    <row r="803" spans="1:6" ht="14.5">
      <c r="A803" s="51"/>
      <c r="B803" s="51"/>
      <c r="C803" s="51"/>
      <c r="D803" s="51"/>
      <c r="E803" s="51"/>
      <c r="F803" s="51"/>
    </row>
    <row r="804" spans="1:6" ht="29">
      <c r="A804" s="101">
        <v>8</v>
      </c>
      <c r="B804" s="100" t="s">
        <v>520</v>
      </c>
      <c r="C804" s="51"/>
      <c r="D804" s="51"/>
      <c r="E804" s="51"/>
      <c r="F804" s="51"/>
    </row>
    <row r="805" spans="1:6" ht="29">
      <c r="A805" s="51"/>
      <c r="B805" s="100" t="s">
        <v>521</v>
      </c>
      <c r="C805" s="51"/>
      <c r="D805" s="51"/>
      <c r="E805" s="51"/>
      <c r="F805" s="51"/>
    </row>
    <row r="806" spans="1:6" ht="174">
      <c r="A806" s="62"/>
      <c r="B806" s="82" t="s">
        <v>522</v>
      </c>
      <c r="C806" s="170" t="s">
        <v>357</v>
      </c>
      <c r="D806" s="209">
        <v>1</v>
      </c>
      <c r="E806" s="210">
        <v>700000</v>
      </c>
      <c r="F806" s="85">
        <f>D806*E806</f>
        <v>700000</v>
      </c>
    </row>
    <row r="807" spans="1:6" ht="29">
      <c r="A807" s="51"/>
      <c r="B807" s="100" t="s">
        <v>523</v>
      </c>
      <c r="C807" s="51"/>
      <c r="D807" s="51"/>
      <c r="E807" s="51"/>
      <c r="F807" s="51"/>
    </row>
    <row r="808" spans="1:6" ht="58">
      <c r="A808" s="51"/>
      <c r="B808" s="82" t="s">
        <v>524</v>
      </c>
      <c r="C808" s="83" t="s">
        <v>357</v>
      </c>
      <c r="D808" s="102">
        <v>1</v>
      </c>
      <c r="E808" s="85">
        <v>8340000</v>
      </c>
      <c r="F808" s="85">
        <f>D808*E808</f>
        <v>8340000</v>
      </c>
    </row>
    <row r="809" spans="1:6" ht="43.5">
      <c r="A809" s="51"/>
      <c r="B809" s="100" t="s">
        <v>525</v>
      </c>
      <c r="C809" s="51"/>
      <c r="D809" s="51"/>
      <c r="E809" s="51"/>
      <c r="F809" s="51"/>
    </row>
    <row r="810" spans="1:6" ht="72.5">
      <c r="A810" s="68"/>
      <c r="B810" s="62" t="s">
        <v>526</v>
      </c>
      <c r="C810" s="133" t="s">
        <v>357</v>
      </c>
      <c r="D810" s="211">
        <v>1</v>
      </c>
      <c r="E810" s="208">
        <v>2085000</v>
      </c>
      <c r="F810" s="85">
        <f>D810*E810</f>
        <v>2085000</v>
      </c>
    </row>
    <row r="811" spans="1:6" ht="14.5">
      <c r="A811" s="51"/>
      <c r="B811" s="51"/>
      <c r="C811" s="51"/>
      <c r="D811" s="51"/>
      <c r="E811" s="203" t="s">
        <v>321</v>
      </c>
      <c r="F811" s="204">
        <f>SUM(F806:F810)</f>
        <v>11125000</v>
      </c>
    </row>
    <row r="812" spans="1:6" ht="29">
      <c r="A812" s="101">
        <v>9</v>
      </c>
      <c r="B812" s="100" t="s">
        <v>527</v>
      </c>
      <c r="C812" s="51"/>
      <c r="D812" s="51"/>
      <c r="E812" s="51"/>
      <c r="F812" s="51"/>
    </row>
    <row r="813" spans="1:6" ht="43.5">
      <c r="A813" s="51"/>
      <c r="B813" s="82" t="s">
        <v>528</v>
      </c>
      <c r="C813" s="83" t="s">
        <v>357</v>
      </c>
      <c r="D813" s="102">
        <v>20</v>
      </c>
      <c r="E813" s="85">
        <v>24000</v>
      </c>
      <c r="F813" s="85">
        <f>D813*E813</f>
        <v>480000</v>
      </c>
    </row>
    <row r="814" spans="1:6" ht="14.5">
      <c r="A814" s="51"/>
      <c r="B814" s="82" t="s">
        <v>529</v>
      </c>
      <c r="C814" s="83" t="s">
        <v>357</v>
      </c>
      <c r="D814" s="102">
        <v>35</v>
      </c>
      <c r="E814" s="85">
        <v>29000</v>
      </c>
      <c r="F814" s="85">
        <f>D814*E814</f>
        <v>1015000</v>
      </c>
    </row>
    <row r="815" spans="1:6" ht="43.5">
      <c r="A815" s="51"/>
      <c r="B815" s="82" t="s">
        <v>530</v>
      </c>
      <c r="C815" s="83" t="s">
        <v>357</v>
      </c>
      <c r="D815" s="102">
        <v>35</v>
      </c>
      <c r="E815" s="85">
        <v>25000</v>
      </c>
      <c r="F815" s="85">
        <f>D815*E815</f>
        <v>875000</v>
      </c>
    </row>
    <row r="816" spans="1:6" ht="14.5">
      <c r="A816" s="51"/>
      <c r="B816" s="82" t="s">
        <v>531</v>
      </c>
      <c r="C816" s="83" t="s">
        <v>357</v>
      </c>
      <c r="D816" s="102">
        <v>60</v>
      </c>
      <c r="E816" s="85">
        <v>18000</v>
      </c>
      <c r="F816" s="85">
        <f>D816*E816</f>
        <v>1080000</v>
      </c>
    </row>
    <row r="817" spans="1:6" ht="14.5">
      <c r="A817" s="51"/>
      <c r="B817" s="51"/>
      <c r="C817" s="51"/>
      <c r="D817" s="51"/>
      <c r="E817" s="203" t="s">
        <v>321</v>
      </c>
      <c r="F817" s="204">
        <f>SUM(F813:F816)</f>
        <v>3450000</v>
      </c>
    </row>
    <row r="818" spans="1:6" ht="29">
      <c r="A818" s="101">
        <v>10</v>
      </c>
      <c r="B818" s="100" t="s">
        <v>532</v>
      </c>
      <c r="C818" s="51"/>
      <c r="D818" s="51"/>
      <c r="E818" s="51"/>
      <c r="F818" s="51"/>
    </row>
    <row r="819" spans="1:6" ht="101.5">
      <c r="A819" s="68"/>
      <c r="B819" s="62" t="s">
        <v>533</v>
      </c>
      <c r="C819" s="133" t="s">
        <v>357</v>
      </c>
      <c r="D819" s="211">
        <v>35</v>
      </c>
      <c r="E819" s="208">
        <v>16124</v>
      </c>
      <c r="F819" s="85">
        <f>D819*E819</f>
        <v>564340</v>
      </c>
    </row>
    <row r="820" spans="1:6" ht="101.5">
      <c r="A820" s="68"/>
      <c r="B820" s="62" t="s">
        <v>534</v>
      </c>
      <c r="C820" s="133" t="s">
        <v>357</v>
      </c>
      <c r="D820" s="211">
        <v>40</v>
      </c>
      <c r="E820" s="208">
        <v>6950</v>
      </c>
      <c r="F820" s="85">
        <f>D820*E820</f>
        <v>278000</v>
      </c>
    </row>
    <row r="821" spans="1:6" ht="29">
      <c r="A821" s="51"/>
      <c r="B821" s="82" t="s">
        <v>535</v>
      </c>
      <c r="C821" s="83" t="s">
        <v>536</v>
      </c>
      <c r="D821" s="102">
        <v>60</v>
      </c>
      <c r="E821" s="85">
        <v>10842</v>
      </c>
      <c r="F821" s="85">
        <f>D821*E821</f>
        <v>650520</v>
      </c>
    </row>
    <row r="822" spans="1:6" ht="14.5">
      <c r="A822" s="51"/>
      <c r="B822" s="51"/>
      <c r="C822" s="51"/>
      <c r="D822" s="51"/>
      <c r="E822" s="203" t="s">
        <v>321</v>
      </c>
      <c r="F822" s="204">
        <f>SUM(F819:F821)</f>
        <v>1492860</v>
      </c>
    </row>
    <row r="823" spans="1:6" ht="29">
      <c r="A823" s="101">
        <v>11</v>
      </c>
      <c r="B823" s="100" t="s">
        <v>537</v>
      </c>
      <c r="C823" s="51"/>
      <c r="D823" s="51"/>
      <c r="E823" s="51"/>
      <c r="F823" s="51"/>
    </row>
    <row r="824" spans="1:6" ht="87">
      <c r="A824" s="68"/>
      <c r="B824" s="62" t="s">
        <v>538</v>
      </c>
      <c r="C824" s="133" t="s">
        <v>357</v>
      </c>
      <c r="D824" s="211">
        <v>12</v>
      </c>
      <c r="E824" s="208">
        <v>834000</v>
      </c>
      <c r="F824" s="85">
        <f>D824*E824</f>
        <v>10008000</v>
      </c>
    </row>
    <row r="825" spans="1:6" ht="14.5">
      <c r="A825" s="51"/>
      <c r="B825" s="51"/>
      <c r="C825" s="51"/>
      <c r="D825" s="51"/>
      <c r="E825" s="51"/>
      <c r="F825" s="51"/>
    </row>
    <row r="826" spans="1:6" ht="43.5">
      <c r="A826" s="101">
        <v>12</v>
      </c>
      <c r="B826" s="100" t="s">
        <v>539</v>
      </c>
      <c r="C826" s="51"/>
      <c r="D826" s="51"/>
      <c r="E826" s="51"/>
      <c r="F826" s="51"/>
    </row>
    <row r="827" spans="1:6" ht="159.5">
      <c r="A827" s="62"/>
      <c r="B827" s="62" t="s">
        <v>540</v>
      </c>
      <c r="C827" s="133" t="s">
        <v>357</v>
      </c>
      <c r="D827" s="211">
        <v>6</v>
      </c>
      <c r="E827" s="208">
        <v>125100</v>
      </c>
      <c r="F827" s="85">
        <f>D827*E827</f>
        <v>750600</v>
      </c>
    </row>
    <row r="828" spans="1:6" ht="246.5">
      <c r="A828" s="62"/>
      <c r="B828" s="62" t="s">
        <v>541</v>
      </c>
      <c r="C828" s="170" t="s">
        <v>357</v>
      </c>
      <c r="D828" s="209">
        <v>6</v>
      </c>
      <c r="E828" s="210">
        <v>86000</v>
      </c>
      <c r="F828" s="85">
        <f>D828*E828</f>
        <v>516000</v>
      </c>
    </row>
    <row r="829" spans="1:6" ht="14.5">
      <c r="A829" s="51"/>
      <c r="B829" s="51"/>
      <c r="C829" s="51"/>
      <c r="D829" s="51"/>
      <c r="E829" s="203" t="s">
        <v>321</v>
      </c>
      <c r="F829" s="204">
        <f>SUM(F827:F828)</f>
        <v>1266600</v>
      </c>
    </row>
    <row r="830" spans="1:6" ht="43.5">
      <c r="A830" s="101">
        <v>13</v>
      </c>
      <c r="B830" s="100" t="s">
        <v>542</v>
      </c>
      <c r="C830" s="51"/>
      <c r="D830" s="51"/>
      <c r="E830" s="51"/>
      <c r="F830" s="51"/>
    </row>
    <row r="831" spans="1:6" ht="348">
      <c r="A831" s="62"/>
      <c r="B831" s="62" t="s">
        <v>543</v>
      </c>
      <c r="C831" s="170" t="s">
        <v>353</v>
      </c>
      <c r="D831" s="209">
        <v>1</v>
      </c>
      <c r="E831" s="210">
        <v>5838000</v>
      </c>
      <c r="F831" s="85">
        <f>D831*E831</f>
        <v>5838000</v>
      </c>
    </row>
    <row r="832" spans="1:6" ht="14.5">
      <c r="A832" s="51"/>
      <c r="B832" s="51"/>
      <c r="C832" s="51"/>
      <c r="D832" s="51"/>
      <c r="E832" s="51"/>
      <c r="F832" s="51"/>
    </row>
    <row r="833" spans="1:6" ht="58">
      <c r="A833" s="101">
        <v>14</v>
      </c>
      <c r="B833" s="100" t="s">
        <v>544</v>
      </c>
      <c r="C833" s="51"/>
      <c r="D833" s="51"/>
      <c r="E833" s="51"/>
      <c r="F833" s="51"/>
    </row>
    <row r="834" spans="1:6" ht="29">
      <c r="A834" s="83" t="s">
        <v>358</v>
      </c>
      <c r="B834" s="100" t="s">
        <v>545</v>
      </c>
      <c r="C834" s="51"/>
      <c r="D834" s="51"/>
      <c r="E834" s="51"/>
      <c r="F834" s="51"/>
    </row>
    <row r="835" spans="1:6" ht="14.5">
      <c r="A835" s="51"/>
      <c r="B835" s="82" t="s">
        <v>546</v>
      </c>
      <c r="C835" s="83" t="s">
        <v>353</v>
      </c>
      <c r="D835" s="84">
        <v>120</v>
      </c>
      <c r="E835" s="84">
        <v>699</v>
      </c>
      <c r="F835" s="85">
        <f t="shared" ref="F835:F842" si="1">D835*E835</f>
        <v>83880</v>
      </c>
    </row>
    <row r="836" spans="1:6" ht="29">
      <c r="A836" s="51"/>
      <c r="B836" s="82" t="s">
        <v>547</v>
      </c>
      <c r="C836" s="83" t="s">
        <v>353</v>
      </c>
      <c r="D836" s="84">
        <v>18</v>
      </c>
      <c r="E836" s="212">
        <v>5000</v>
      </c>
      <c r="F836" s="85">
        <f t="shared" si="1"/>
        <v>90000</v>
      </c>
    </row>
    <row r="837" spans="1:6" ht="14.5">
      <c r="A837" s="51"/>
      <c r="B837" s="82" t="s">
        <v>548</v>
      </c>
      <c r="C837" s="83" t="s">
        <v>353</v>
      </c>
      <c r="D837" s="84">
        <v>24</v>
      </c>
      <c r="E837" s="84">
        <v>485</v>
      </c>
      <c r="F837" s="85">
        <f t="shared" si="1"/>
        <v>11640</v>
      </c>
    </row>
    <row r="838" spans="1:6" ht="14.5">
      <c r="A838" s="51"/>
      <c r="B838" s="82" t="s">
        <v>549</v>
      </c>
      <c r="C838" s="83" t="s">
        <v>353</v>
      </c>
      <c r="D838" s="84">
        <v>30</v>
      </c>
      <c r="E838" s="212">
        <v>6500</v>
      </c>
      <c r="F838" s="85">
        <f t="shared" si="1"/>
        <v>195000</v>
      </c>
    </row>
    <row r="839" spans="1:6" ht="29">
      <c r="A839" s="51"/>
      <c r="B839" s="82" t="s">
        <v>550</v>
      </c>
      <c r="C839" s="83" t="s">
        <v>353</v>
      </c>
      <c r="D839" s="84">
        <v>12</v>
      </c>
      <c r="E839" s="212">
        <v>5800</v>
      </c>
      <c r="F839" s="85">
        <f t="shared" si="1"/>
        <v>69600</v>
      </c>
    </row>
    <row r="840" spans="1:6" ht="14.5">
      <c r="A840" s="51"/>
      <c r="B840" s="82" t="s">
        <v>551</v>
      </c>
      <c r="C840" s="83" t="s">
        <v>353</v>
      </c>
      <c r="D840" s="84">
        <v>8</v>
      </c>
      <c r="E840" s="84">
        <v>315</v>
      </c>
      <c r="F840" s="85">
        <f t="shared" si="1"/>
        <v>2520</v>
      </c>
    </row>
    <row r="841" spans="1:6" ht="29">
      <c r="A841" s="51"/>
      <c r="B841" s="82" t="s">
        <v>552</v>
      </c>
      <c r="C841" s="83" t="s">
        <v>353</v>
      </c>
      <c r="D841" s="84">
        <v>1</v>
      </c>
      <c r="E841" s="85">
        <v>70000</v>
      </c>
      <c r="F841" s="85">
        <f t="shared" si="1"/>
        <v>70000</v>
      </c>
    </row>
    <row r="842" spans="1:6" ht="14.5">
      <c r="A842" s="51"/>
      <c r="B842" s="82" t="s">
        <v>553</v>
      </c>
      <c r="C842" s="83" t="s">
        <v>353</v>
      </c>
      <c r="D842" s="84">
        <v>1</v>
      </c>
      <c r="E842" s="213">
        <v>15000</v>
      </c>
      <c r="F842" s="85">
        <f t="shared" si="1"/>
        <v>15000</v>
      </c>
    </row>
    <row r="843" spans="1:6" ht="14.5">
      <c r="A843" s="51"/>
      <c r="B843" s="51"/>
      <c r="C843" s="51"/>
      <c r="D843" s="51"/>
      <c r="E843" s="51"/>
      <c r="F843" s="51"/>
    </row>
    <row r="844" spans="1:6" ht="29">
      <c r="A844" s="83" t="s">
        <v>359</v>
      </c>
      <c r="B844" s="100" t="s">
        <v>554</v>
      </c>
      <c r="C844" s="51"/>
      <c r="D844" s="51"/>
      <c r="E844" s="51"/>
      <c r="F844" s="51"/>
    </row>
    <row r="845" spans="1:6" ht="14.5">
      <c r="A845" s="51"/>
      <c r="B845" s="82" t="s">
        <v>555</v>
      </c>
      <c r="C845" s="83" t="s">
        <v>556</v>
      </c>
      <c r="D845" s="84">
        <v>1</v>
      </c>
      <c r="E845" s="85">
        <v>250000</v>
      </c>
      <c r="F845" s="85">
        <f t="shared" ref="F845:F852" si="2">D845*E845</f>
        <v>250000</v>
      </c>
    </row>
    <row r="846" spans="1:6" ht="14.5">
      <c r="A846" s="51"/>
      <c r="B846" s="82" t="s">
        <v>557</v>
      </c>
      <c r="C846" s="83" t="s">
        <v>353</v>
      </c>
      <c r="D846" s="84">
        <v>1</v>
      </c>
      <c r="E846" s="85">
        <v>56000</v>
      </c>
      <c r="F846" s="85">
        <f t="shared" si="2"/>
        <v>56000</v>
      </c>
    </row>
    <row r="847" spans="1:6" ht="14.5">
      <c r="A847" s="51"/>
      <c r="B847" s="82" t="s">
        <v>558</v>
      </c>
      <c r="C847" s="83" t="s">
        <v>353</v>
      </c>
      <c r="D847" s="84">
        <v>36</v>
      </c>
      <c r="E847" s="85">
        <v>175000</v>
      </c>
      <c r="F847" s="85">
        <f t="shared" si="2"/>
        <v>6300000</v>
      </c>
    </row>
    <row r="848" spans="1:6" ht="29">
      <c r="A848" s="51"/>
      <c r="B848" s="82" t="s">
        <v>559</v>
      </c>
      <c r="C848" s="83" t="s">
        <v>560</v>
      </c>
      <c r="D848" s="85">
        <v>2000</v>
      </c>
      <c r="E848" s="102">
        <v>180</v>
      </c>
      <c r="F848" s="85">
        <f t="shared" si="2"/>
        <v>360000</v>
      </c>
    </row>
    <row r="849" spans="1:6" ht="58">
      <c r="A849" s="51"/>
      <c r="B849" s="82" t="s">
        <v>561</v>
      </c>
      <c r="C849" s="83" t="s">
        <v>355</v>
      </c>
      <c r="D849" s="84">
        <v>1</v>
      </c>
      <c r="E849" s="85">
        <v>153800</v>
      </c>
      <c r="F849" s="85">
        <f t="shared" si="2"/>
        <v>153800</v>
      </c>
    </row>
    <row r="850" spans="1:6" ht="43.5">
      <c r="A850" s="51"/>
      <c r="B850" s="82" t="s">
        <v>562</v>
      </c>
      <c r="C850" s="83" t="s">
        <v>353</v>
      </c>
      <c r="D850" s="84">
        <v>1</v>
      </c>
      <c r="E850" s="85">
        <v>300000</v>
      </c>
      <c r="F850" s="85">
        <f t="shared" si="2"/>
        <v>300000</v>
      </c>
    </row>
    <row r="851" spans="1:6" ht="43.5">
      <c r="A851" s="51"/>
      <c r="B851" s="82" t="s">
        <v>563</v>
      </c>
      <c r="C851" s="83" t="s">
        <v>353</v>
      </c>
      <c r="D851" s="84">
        <v>1</v>
      </c>
      <c r="E851" s="85">
        <v>17000</v>
      </c>
      <c r="F851" s="85">
        <f t="shared" si="2"/>
        <v>17000</v>
      </c>
    </row>
    <row r="852" spans="1:6" ht="43.5">
      <c r="A852" s="51"/>
      <c r="B852" s="82" t="s">
        <v>564</v>
      </c>
      <c r="C852" s="83" t="s">
        <v>355</v>
      </c>
      <c r="D852" s="84">
        <v>1</v>
      </c>
      <c r="E852" s="85">
        <v>230000</v>
      </c>
      <c r="F852" s="85">
        <f t="shared" si="2"/>
        <v>230000</v>
      </c>
    </row>
    <row r="853" spans="1:6" ht="14.5">
      <c r="A853" s="51"/>
      <c r="B853" s="51"/>
      <c r="C853" s="51"/>
      <c r="D853" s="51"/>
      <c r="E853" s="203" t="s">
        <v>321</v>
      </c>
      <c r="F853" s="204">
        <f>SUM(F835:F852)</f>
        <v>8204440</v>
      </c>
    </row>
    <row r="854" spans="1:6" ht="43.5">
      <c r="A854" s="101">
        <v>15</v>
      </c>
      <c r="B854" s="100" t="s">
        <v>565</v>
      </c>
      <c r="C854" s="51"/>
      <c r="D854" s="51"/>
      <c r="E854" s="51"/>
      <c r="F854" s="51"/>
    </row>
    <row r="855" spans="1:6" ht="130.5">
      <c r="A855" s="62"/>
      <c r="B855" s="62" t="s">
        <v>566</v>
      </c>
      <c r="C855" s="133" t="s">
        <v>353</v>
      </c>
      <c r="D855" s="207">
        <v>1</v>
      </c>
      <c r="E855" s="214">
        <v>1800000</v>
      </c>
      <c r="F855" s="85">
        <f>D855*E855</f>
        <v>1800000</v>
      </c>
    </row>
    <row r="856" spans="1:6" ht="14.5">
      <c r="A856" s="51"/>
      <c r="B856" s="51"/>
      <c r="C856" s="51"/>
      <c r="D856" s="51"/>
      <c r="E856" s="51"/>
      <c r="F856" s="51"/>
    </row>
    <row r="857" spans="1:6" ht="43.5">
      <c r="A857" s="101">
        <v>16</v>
      </c>
      <c r="B857" s="100" t="s">
        <v>567</v>
      </c>
      <c r="C857" s="51"/>
      <c r="D857" s="51"/>
      <c r="E857" s="51"/>
      <c r="F857" s="51"/>
    </row>
    <row r="858" spans="1:6" ht="174">
      <c r="A858" s="62"/>
      <c r="B858" s="62" t="s">
        <v>568</v>
      </c>
      <c r="C858" s="133" t="s">
        <v>353</v>
      </c>
      <c r="D858" s="207">
        <v>1</v>
      </c>
      <c r="E858" s="214">
        <v>1200000</v>
      </c>
      <c r="F858" s="85">
        <f>D858*E858</f>
        <v>1200000</v>
      </c>
    </row>
    <row r="859" spans="1:6" ht="14.5">
      <c r="A859" s="51"/>
      <c r="B859" s="51"/>
      <c r="C859" s="51"/>
      <c r="D859" s="51"/>
      <c r="E859" s="51"/>
      <c r="F859" s="51"/>
    </row>
    <row r="860" spans="1:6" ht="43.5">
      <c r="A860" s="101">
        <v>17</v>
      </c>
      <c r="B860" s="100" t="s">
        <v>569</v>
      </c>
      <c r="C860" s="51"/>
      <c r="D860" s="51"/>
      <c r="E860" s="51"/>
      <c r="F860" s="51"/>
    </row>
    <row r="861" spans="1:6" ht="130.5">
      <c r="A861" s="68"/>
      <c r="B861" s="62" t="s">
        <v>570</v>
      </c>
      <c r="C861" s="68"/>
      <c r="D861" s="68"/>
      <c r="E861" s="68"/>
      <c r="F861" s="68"/>
    </row>
    <row r="862" spans="1:6" ht="29">
      <c r="A862" s="51"/>
      <c r="B862" s="82" t="s">
        <v>571</v>
      </c>
      <c r="C862" s="83" t="s">
        <v>353</v>
      </c>
      <c r="D862" s="84">
        <v>8</v>
      </c>
      <c r="E862" s="85">
        <v>690000</v>
      </c>
      <c r="F862" s="85">
        <f>D862*E862</f>
        <v>5520000</v>
      </c>
    </row>
    <row r="863" spans="1:6" ht="14.5">
      <c r="A863" s="51"/>
      <c r="B863" s="51"/>
      <c r="C863" s="51"/>
      <c r="D863" s="51"/>
      <c r="E863" s="51"/>
      <c r="F863" s="51"/>
    </row>
    <row r="864" spans="1:6" ht="43.5">
      <c r="A864" s="101">
        <v>18</v>
      </c>
      <c r="B864" s="100" t="s">
        <v>572</v>
      </c>
      <c r="C864" s="51"/>
      <c r="D864" s="51"/>
      <c r="E864" s="51"/>
      <c r="F864" s="51"/>
    </row>
    <row r="865" spans="1:6" ht="14.5">
      <c r="A865" s="51"/>
      <c r="B865" s="82" t="s">
        <v>69</v>
      </c>
      <c r="C865" s="83" t="s">
        <v>353</v>
      </c>
      <c r="D865" s="84">
        <v>4</v>
      </c>
      <c r="E865" s="102">
        <v>750000</v>
      </c>
      <c r="F865" s="85">
        <f>D865*E865</f>
        <v>3000000</v>
      </c>
    </row>
    <row r="866" spans="1:6" ht="14.5">
      <c r="A866" s="51"/>
      <c r="B866" s="82" t="s">
        <v>573</v>
      </c>
      <c r="C866" s="83" t="s">
        <v>353</v>
      </c>
      <c r="D866" s="84">
        <v>12</v>
      </c>
      <c r="E866" s="102">
        <v>6700</v>
      </c>
      <c r="F866" s="85">
        <f>D866*E866</f>
        <v>80400</v>
      </c>
    </row>
    <row r="867" spans="1:6" ht="14.5">
      <c r="A867" s="51"/>
      <c r="B867" s="82" t="s">
        <v>574</v>
      </c>
      <c r="C867" s="83" t="s">
        <v>353</v>
      </c>
      <c r="D867" s="84">
        <v>150</v>
      </c>
      <c r="E867" s="102">
        <v>2450</v>
      </c>
      <c r="F867" s="85">
        <f>D867*E867</f>
        <v>367500</v>
      </c>
    </row>
    <row r="868" spans="1:6" ht="14.5">
      <c r="A868" s="51"/>
      <c r="B868" s="51"/>
      <c r="C868" s="51"/>
      <c r="D868" s="51"/>
      <c r="E868" s="203" t="s">
        <v>321</v>
      </c>
      <c r="F868" s="204">
        <f>SUM(F865:F867)</f>
        <v>3447900</v>
      </c>
    </row>
    <row r="869" spans="1:6" ht="58">
      <c r="A869" s="101">
        <v>19</v>
      </c>
      <c r="B869" s="100" t="s">
        <v>575</v>
      </c>
      <c r="C869" s="51"/>
      <c r="D869" s="51"/>
      <c r="E869" s="51"/>
      <c r="F869" s="51"/>
    </row>
    <row r="870" spans="1:6" ht="29">
      <c r="A870" s="51"/>
      <c r="B870" s="82" t="s">
        <v>576</v>
      </c>
      <c r="C870" s="83" t="s">
        <v>353</v>
      </c>
      <c r="D870" s="84">
        <v>150</v>
      </c>
      <c r="E870" s="85">
        <v>21000</v>
      </c>
      <c r="F870" s="85">
        <f>D870*E870</f>
        <v>3150000</v>
      </c>
    </row>
    <row r="871" spans="1:6" ht="14.5">
      <c r="A871" s="51"/>
      <c r="B871" s="51"/>
      <c r="C871" s="51"/>
      <c r="D871" s="51"/>
      <c r="E871" s="51"/>
      <c r="F871" s="51"/>
    </row>
    <row r="872" spans="1:6" ht="14.5">
      <c r="A872" s="51"/>
      <c r="B872" s="392" t="s">
        <v>321</v>
      </c>
      <c r="C872" s="393"/>
      <c r="D872" s="393"/>
      <c r="E872" s="394"/>
      <c r="F872" s="103">
        <f>F777+F783+F788+F792+F797+F799+F802+F811+F817+F822+F829+F831+F853+F855+F858+F862+F868+F870+F824</f>
        <v>78620695</v>
      </c>
    </row>
  </sheetData>
  <mergeCells count="7">
    <mergeCell ref="B872:E872"/>
    <mergeCell ref="B292:F292"/>
    <mergeCell ref="B293:F293"/>
    <mergeCell ref="B620:F620"/>
    <mergeCell ref="B671:F671"/>
    <mergeCell ref="B706:F706"/>
    <mergeCell ref="B746:F746"/>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46"/>
  <sheetViews>
    <sheetView showGridLines="0" tabSelected="1" zoomScale="101" workbookViewId="0">
      <pane xSplit="1" ySplit="3" topLeftCell="B20" activePane="bottomRight" state="frozen"/>
      <selection pane="topRight" activeCell="B1" sqref="B1"/>
      <selection pane="bottomLeft" activeCell="A4" sqref="A4"/>
      <selection pane="bottomRight" activeCell="C33" sqref="C33"/>
    </sheetView>
  </sheetViews>
  <sheetFormatPr defaultColWidth="8.90625" defaultRowHeight="12.5"/>
  <cols>
    <col min="1" max="1" width="29.6328125" style="2" customWidth="1"/>
    <col min="2" max="2" width="14.08984375" style="2" bestFit="1" customWidth="1"/>
    <col min="3" max="3" width="15.90625" style="2" bestFit="1" customWidth="1"/>
    <col min="4" max="4" width="18" style="2" bestFit="1" customWidth="1"/>
    <col min="5" max="7" width="17.54296875" style="2" bestFit="1" customWidth="1"/>
    <col min="8" max="9" width="18" style="2" bestFit="1" customWidth="1"/>
    <col min="10" max="10" width="17.54296875" style="2" bestFit="1" customWidth="1"/>
    <col min="11" max="11" width="18" style="2" bestFit="1" customWidth="1"/>
    <col min="12" max="12" width="18.36328125" style="2" bestFit="1" customWidth="1"/>
    <col min="13" max="13" width="18.81640625" style="2" bestFit="1" customWidth="1"/>
    <col min="14" max="14" width="18.36328125" style="2" bestFit="1" customWidth="1"/>
    <col min="15" max="16" width="18.81640625" style="2" bestFit="1" customWidth="1"/>
    <col min="17" max="17" width="18.36328125" style="2" bestFit="1" customWidth="1"/>
    <col min="18" max="20" width="18.81640625" style="2" bestFit="1" customWidth="1"/>
    <col min="21" max="21" width="19.08984375" style="2" bestFit="1" customWidth="1"/>
    <col min="22" max="22" width="11.54296875" style="2" bestFit="1" customWidth="1"/>
    <col min="23" max="16384" width="8.90625" style="2"/>
  </cols>
  <sheetData>
    <row r="1" spans="1:21" ht="13">
      <c r="A1" s="19" t="s">
        <v>0</v>
      </c>
    </row>
    <row r="2" spans="1:21" ht="13">
      <c r="A2" s="19" t="s">
        <v>72</v>
      </c>
      <c r="B2" s="11" t="s">
        <v>30</v>
      </c>
      <c r="C2" s="11" t="s">
        <v>31</v>
      </c>
      <c r="D2" s="11" t="s">
        <v>32</v>
      </c>
      <c r="E2" s="11" t="s">
        <v>33</v>
      </c>
      <c r="F2" s="11" t="s">
        <v>34</v>
      </c>
      <c r="G2" s="11" t="s">
        <v>35</v>
      </c>
      <c r="H2" s="11" t="s">
        <v>36</v>
      </c>
      <c r="I2" s="11" t="s">
        <v>37</v>
      </c>
      <c r="J2" s="11" t="s">
        <v>38</v>
      </c>
      <c r="K2" s="11" t="s">
        <v>39</v>
      </c>
      <c r="L2" s="11" t="s">
        <v>40</v>
      </c>
      <c r="M2" s="11" t="s">
        <v>41</v>
      </c>
      <c r="N2" s="11" t="s">
        <v>42</v>
      </c>
      <c r="O2" s="11" t="s">
        <v>43</v>
      </c>
      <c r="P2" s="11" t="s">
        <v>44</v>
      </c>
      <c r="Q2" s="11" t="s">
        <v>45</v>
      </c>
      <c r="R2" s="11" t="s">
        <v>46</v>
      </c>
      <c r="S2" s="11" t="s">
        <v>47</v>
      </c>
      <c r="T2" s="11" t="s">
        <v>48</v>
      </c>
      <c r="U2" s="11" t="s">
        <v>49</v>
      </c>
    </row>
    <row r="4" spans="1:21" ht="13">
      <c r="A4" s="1" t="s">
        <v>26</v>
      </c>
    </row>
    <row r="5" spans="1:21">
      <c r="A5" s="2" t="s">
        <v>627</v>
      </c>
      <c r="B5" s="7">
        <f>'Lease Revenue'!B98</f>
        <v>0</v>
      </c>
      <c r="C5" s="7">
        <f>'Lease Revenue'!C98</f>
        <v>0</v>
      </c>
      <c r="D5" s="7">
        <f>'Lease Revenue'!D98</f>
        <v>0</v>
      </c>
      <c r="E5" s="7">
        <f>'Lease Revenue'!E98</f>
        <v>0</v>
      </c>
      <c r="F5" s="7">
        <f>'Lease Revenue'!F98</f>
        <v>0</v>
      </c>
      <c r="G5" s="7">
        <f>'Lease Revenue'!G98</f>
        <v>0</v>
      </c>
      <c r="H5" s="7">
        <f>'Lease Revenue'!H98</f>
        <v>0</v>
      </c>
      <c r="I5" s="7">
        <f>'Lease Revenue'!I98</f>
        <v>0</v>
      </c>
      <c r="J5" s="7">
        <f>'Lease Revenue'!J98</f>
        <v>0</v>
      </c>
      <c r="K5" s="7">
        <f>'Lease Revenue'!K98</f>
        <v>0</v>
      </c>
      <c r="L5" s="7">
        <f>'Lease Revenue'!L98</f>
        <v>0</v>
      </c>
      <c r="M5" s="7">
        <f>'Lease Revenue'!M98</f>
        <v>0</v>
      </c>
      <c r="N5" s="7">
        <f>'Lease Revenue'!N98</f>
        <v>0</v>
      </c>
      <c r="O5" s="7">
        <f>'Lease Revenue'!O98</f>
        <v>0</v>
      </c>
      <c r="P5" s="7">
        <f>'Lease Revenue'!P98</f>
        <v>0</v>
      </c>
      <c r="Q5" s="7">
        <f>'Lease Revenue'!Q98</f>
        <v>0</v>
      </c>
      <c r="R5" s="7">
        <f>'Lease Revenue'!R98</f>
        <v>0</v>
      </c>
      <c r="S5" s="7">
        <f>'Lease Revenue'!S98</f>
        <v>0</v>
      </c>
      <c r="T5" s="7">
        <f>'Lease Revenue'!T98</f>
        <v>0</v>
      </c>
      <c r="U5" s="7">
        <f>'Lease Revenue'!U98</f>
        <v>0</v>
      </c>
    </row>
    <row r="6" spans="1:21">
      <c r="A6" s="2" t="s">
        <v>628</v>
      </c>
      <c r="B6" s="7">
        <f>Working!C22</f>
        <v>0</v>
      </c>
      <c r="C6" s="7">
        <f>Working!D22</f>
        <v>0</v>
      </c>
      <c r="D6" s="7">
        <f>Working!E22</f>
        <v>0</v>
      </c>
      <c r="E6" s="7">
        <f>Working!F22</f>
        <v>0</v>
      </c>
      <c r="F6" s="7">
        <f>Working!G22</f>
        <v>0</v>
      </c>
      <c r="G6" s="7">
        <f>Working!H22</f>
        <v>0</v>
      </c>
      <c r="H6" s="7">
        <f>Working!I22</f>
        <v>0</v>
      </c>
      <c r="I6" s="7">
        <f>Working!J22</f>
        <v>0</v>
      </c>
      <c r="J6" s="7">
        <f>Working!K22</f>
        <v>0</v>
      </c>
      <c r="K6" s="7">
        <f>Working!L22</f>
        <v>0</v>
      </c>
      <c r="L6" s="7">
        <f>Working!M22</f>
        <v>0</v>
      </c>
      <c r="M6" s="7">
        <f>Working!N22</f>
        <v>0</v>
      </c>
      <c r="N6" s="7">
        <f>Working!O22</f>
        <v>0</v>
      </c>
      <c r="O6" s="7">
        <f>Working!P22</f>
        <v>0</v>
      </c>
      <c r="P6" s="7">
        <f>Working!Q22</f>
        <v>0</v>
      </c>
      <c r="Q6" s="7">
        <f>Working!R22</f>
        <v>0</v>
      </c>
      <c r="R6" s="7">
        <f>Working!S22</f>
        <v>0</v>
      </c>
      <c r="S6" s="7">
        <f>Working!T22</f>
        <v>0</v>
      </c>
      <c r="T6" s="7">
        <f>Working!U22</f>
        <v>0</v>
      </c>
      <c r="U6" s="7">
        <f>Working!V22</f>
        <v>0</v>
      </c>
    </row>
    <row r="7" spans="1:21">
      <c r="A7" s="2" t="s">
        <v>642</v>
      </c>
      <c r="B7" s="7">
        <f>Working!C33</f>
        <v>0</v>
      </c>
      <c r="C7" s="7">
        <f>Working!D33</f>
        <v>0</v>
      </c>
      <c r="D7" s="7">
        <f>Working!E33</f>
        <v>0</v>
      </c>
      <c r="E7" s="7">
        <f>Working!F33</f>
        <v>0</v>
      </c>
      <c r="F7" s="7">
        <f>Working!G33</f>
        <v>0</v>
      </c>
      <c r="G7" s="7">
        <f>Working!H33</f>
        <v>0</v>
      </c>
      <c r="H7" s="7">
        <f>Working!I33</f>
        <v>0</v>
      </c>
      <c r="I7" s="7">
        <f>Working!J33</f>
        <v>0</v>
      </c>
      <c r="J7" s="7">
        <f>Working!K33</f>
        <v>0</v>
      </c>
      <c r="K7" s="7">
        <f>Working!L33</f>
        <v>0</v>
      </c>
      <c r="L7" s="7">
        <f>Working!M33</f>
        <v>0</v>
      </c>
      <c r="M7" s="7">
        <f>Working!N33</f>
        <v>0</v>
      </c>
      <c r="N7" s="7">
        <f>Working!O33</f>
        <v>0</v>
      </c>
      <c r="O7" s="7">
        <f>Working!P33</f>
        <v>0</v>
      </c>
      <c r="P7" s="7">
        <f>Working!Q33</f>
        <v>0</v>
      </c>
      <c r="Q7" s="7">
        <f>Working!R33</f>
        <v>0</v>
      </c>
      <c r="R7" s="7">
        <f>Working!S33</f>
        <v>0</v>
      </c>
      <c r="S7" s="7">
        <f>Working!T33</f>
        <v>0</v>
      </c>
      <c r="T7" s="7">
        <f>Working!U33</f>
        <v>0</v>
      </c>
      <c r="U7" s="7">
        <f>Working!V33</f>
        <v>0</v>
      </c>
    </row>
    <row r="8" spans="1:21">
      <c r="A8" s="2" t="s">
        <v>654</v>
      </c>
      <c r="B8" s="7">
        <f>Working!C39</f>
        <v>0</v>
      </c>
      <c r="C8" s="7">
        <f>Working!D39</f>
        <v>0</v>
      </c>
      <c r="D8" s="7">
        <f>Working!E39</f>
        <v>0</v>
      </c>
      <c r="E8" s="7">
        <f>Working!F39</f>
        <v>0</v>
      </c>
      <c r="F8" s="7">
        <f>Working!G39</f>
        <v>0</v>
      </c>
      <c r="G8" s="7">
        <f>Working!H39</f>
        <v>0</v>
      </c>
      <c r="H8" s="7">
        <f>Working!I39</f>
        <v>0</v>
      </c>
      <c r="I8" s="7">
        <f>Working!J39</f>
        <v>0</v>
      </c>
      <c r="J8" s="7">
        <f>Working!K39</f>
        <v>0</v>
      </c>
      <c r="K8" s="7">
        <f>Working!L39</f>
        <v>0</v>
      </c>
      <c r="L8" s="7">
        <f>Working!M39</f>
        <v>0</v>
      </c>
      <c r="M8" s="7">
        <f>Working!N39</f>
        <v>0</v>
      </c>
      <c r="N8" s="7">
        <f>Working!O39</f>
        <v>0</v>
      </c>
      <c r="O8" s="7">
        <f>Working!P39</f>
        <v>0</v>
      </c>
      <c r="P8" s="7">
        <f>Working!Q39</f>
        <v>0</v>
      </c>
      <c r="Q8" s="7">
        <f>Working!R39</f>
        <v>0</v>
      </c>
      <c r="R8" s="7">
        <f>Working!S39</f>
        <v>0</v>
      </c>
      <c r="S8" s="7">
        <f>Working!T39</f>
        <v>0</v>
      </c>
      <c r="T8" s="7">
        <f>Working!U39</f>
        <v>0</v>
      </c>
      <c r="U8" s="7">
        <f>Working!V39</f>
        <v>0</v>
      </c>
    </row>
    <row r="9" spans="1:21">
      <c r="B9" s="13">
        <f t="shared" ref="B9:U9" si="0">SUM(B5:B7)</f>
        <v>0</v>
      </c>
      <c r="C9" s="13">
        <f t="shared" si="0"/>
        <v>0</v>
      </c>
      <c r="D9" s="13">
        <f t="shared" si="0"/>
        <v>0</v>
      </c>
      <c r="E9" s="13">
        <f t="shared" si="0"/>
        <v>0</v>
      </c>
      <c r="F9" s="13">
        <f t="shared" si="0"/>
        <v>0</v>
      </c>
      <c r="G9" s="13">
        <f t="shared" si="0"/>
        <v>0</v>
      </c>
      <c r="H9" s="13">
        <f t="shared" si="0"/>
        <v>0</v>
      </c>
      <c r="I9" s="13">
        <f t="shared" si="0"/>
        <v>0</v>
      </c>
      <c r="J9" s="13">
        <f t="shared" si="0"/>
        <v>0</v>
      </c>
      <c r="K9" s="13">
        <f t="shared" si="0"/>
        <v>0</v>
      </c>
      <c r="L9" s="13">
        <f t="shared" si="0"/>
        <v>0</v>
      </c>
      <c r="M9" s="13">
        <f t="shared" si="0"/>
        <v>0</v>
      </c>
      <c r="N9" s="13">
        <f t="shared" si="0"/>
        <v>0</v>
      </c>
      <c r="O9" s="13">
        <f t="shared" si="0"/>
        <v>0</v>
      </c>
      <c r="P9" s="13">
        <f t="shared" si="0"/>
        <v>0</v>
      </c>
      <c r="Q9" s="13">
        <f t="shared" si="0"/>
        <v>0</v>
      </c>
      <c r="R9" s="13">
        <f t="shared" si="0"/>
        <v>0</v>
      </c>
      <c r="S9" s="13">
        <f t="shared" si="0"/>
        <v>0</v>
      </c>
      <c r="T9" s="13">
        <f t="shared" si="0"/>
        <v>0</v>
      </c>
      <c r="U9" s="13">
        <f t="shared" si="0"/>
        <v>0</v>
      </c>
    </row>
    <row r="10" spans="1:21" ht="13">
      <c r="A10" s="1" t="s">
        <v>73</v>
      </c>
    </row>
    <row r="11" spans="1:21">
      <c r="A11" s="3" t="s">
        <v>23</v>
      </c>
      <c r="B11" s="7">
        <f>'Direct Costs - Staff'!B54</f>
        <v>0</v>
      </c>
      <c r="C11" s="7">
        <f>'Direct Costs - Staff'!C54</f>
        <v>0</v>
      </c>
      <c r="D11" s="7">
        <f>'Direct Costs - Staff'!D54</f>
        <v>0</v>
      </c>
      <c r="E11" s="7">
        <f>'Direct Costs - Staff'!E54</f>
        <v>0</v>
      </c>
      <c r="F11" s="7">
        <f>'Direct Costs - Staff'!F54</f>
        <v>0</v>
      </c>
      <c r="G11" s="7">
        <f>'Direct Costs - Staff'!G54</f>
        <v>0</v>
      </c>
      <c r="H11" s="7">
        <f>'Direct Costs - Staff'!H54</f>
        <v>0</v>
      </c>
      <c r="I11" s="7">
        <f>'Direct Costs - Staff'!I54</f>
        <v>0</v>
      </c>
      <c r="J11" s="7">
        <f>'Direct Costs - Staff'!J54</f>
        <v>0</v>
      </c>
      <c r="K11" s="7">
        <f>'Direct Costs - Staff'!K54</f>
        <v>0</v>
      </c>
      <c r="L11" s="7">
        <f>'Direct Costs - Staff'!L54</f>
        <v>0</v>
      </c>
      <c r="M11" s="7">
        <f>'Direct Costs - Staff'!M54</f>
        <v>0</v>
      </c>
      <c r="N11" s="7">
        <f>'Direct Costs - Staff'!N54</f>
        <v>0</v>
      </c>
      <c r="O11" s="7">
        <f>'Direct Costs - Staff'!O54</f>
        <v>0</v>
      </c>
      <c r="P11" s="7">
        <f>'Direct Costs - Staff'!P54</f>
        <v>0</v>
      </c>
      <c r="Q11" s="7">
        <f>'Direct Costs - Staff'!Q54</f>
        <v>0</v>
      </c>
      <c r="R11" s="7">
        <f>'Direct Costs - Staff'!R54</f>
        <v>0</v>
      </c>
      <c r="S11" s="7">
        <f>'Direct Costs - Staff'!S54</f>
        <v>0</v>
      </c>
      <c r="T11" s="7">
        <f>'Direct Costs - Staff'!T54</f>
        <v>0</v>
      </c>
      <c r="U11" s="7">
        <f>'Direct Costs - Staff'!U54</f>
        <v>0</v>
      </c>
    </row>
    <row r="12" spans="1:21">
      <c r="A12" s="3" t="s">
        <v>626</v>
      </c>
      <c r="B12" s="7">
        <f>Working!C54</f>
        <v>0</v>
      </c>
      <c r="C12" s="7">
        <f>Working!D54</f>
        <v>0</v>
      </c>
      <c r="D12" s="7">
        <f>Working!E54</f>
        <v>0</v>
      </c>
      <c r="E12" s="7">
        <f>Working!F54</f>
        <v>0</v>
      </c>
      <c r="F12" s="7">
        <f>Working!G54</f>
        <v>0</v>
      </c>
      <c r="G12" s="7">
        <f>Working!H54</f>
        <v>0</v>
      </c>
      <c r="H12" s="7">
        <f>Working!I54</f>
        <v>0</v>
      </c>
      <c r="I12" s="7">
        <f>Working!J54</f>
        <v>0</v>
      </c>
      <c r="J12" s="7">
        <f>Working!K54</f>
        <v>0</v>
      </c>
      <c r="K12" s="7">
        <f>Working!L54</f>
        <v>0</v>
      </c>
      <c r="L12" s="7">
        <f>Working!M54</f>
        <v>0</v>
      </c>
      <c r="M12" s="7">
        <f>Working!N54</f>
        <v>0</v>
      </c>
      <c r="N12" s="7">
        <f>Working!O54</f>
        <v>0</v>
      </c>
      <c r="O12" s="7">
        <f>Working!P54</f>
        <v>0</v>
      </c>
      <c r="P12" s="7">
        <f>Working!Q54</f>
        <v>0</v>
      </c>
      <c r="Q12" s="7">
        <f>Working!R54</f>
        <v>0</v>
      </c>
      <c r="R12" s="7">
        <f>Working!S54</f>
        <v>0</v>
      </c>
      <c r="S12" s="7">
        <f>Working!T54</f>
        <v>0</v>
      </c>
      <c r="T12" s="7">
        <f>Working!U54</f>
        <v>0</v>
      </c>
      <c r="U12" s="7">
        <f>Working!V54</f>
        <v>0</v>
      </c>
    </row>
    <row r="13" spans="1:21">
      <c r="A13" s="41" t="s">
        <v>71</v>
      </c>
      <c r="B13" s="7">
        <f>Working!C47</f>
        <v>0</v>
      </c>
      <c r="C13" s="7">
        <f>Working!D47</f>
        <v>0</v>
      </c>
      <c r="D13" s="7">
        <f>Working!E47</f>
        <v>0</v>
      </c>
      <c r="E13" s="7">
        <f>Working!F47</f>
        <v>0</v>
      </c>
      <c r="F13" s="7">
        <f>Working!G47</f>
        <v>0</v>
      </c>
      <c r="G13" s="7">
        <f>Working!H47</f>
        <v>0</v>
      </c>
      <c r="H13" s="7">
        <f>Working!I47</f>
        <v>0</v>
      </c>
      <c r="I13" s="7">
        <f>Working!J47</f>
        <v>0</v>
      </c>
      <c r="J13" s="7">
        <f>Working!K47</f>
        <v>0</v>
      </c>
      <c r="K13" s="7">
        <f>Working!L47</f>
        <v>0</v>
      </c>
      <c r="L13" s="7">
        <f>Working!M47</f>
        <v>0</v>
      </c>
      <c r="M13" s="7">
        <f>Working!N47</f>
        <v>0</v>
      </c>
      <c r="N13" s="7">
        <f>Working!O47</f>
        <v>0</v>
      </c>
      <c r="O13" s="7">
        <f>Working!P47</f>
        <v>0</v>
      </c>
      <c r="P13" s="7">
        <f>Working!Q47</f>
        <v>0</v>
      </c>
      <c r="Q13" s="7">
        <f>Working!R47</f>
        <v>0</v>
      </c>
      <c r="R13" s="7">
        <f>Working!S47</f>
        <v>0</v>
      </c>
      <c r="S13" s="7">
        <f>Working!T47</f>
        <v>0</v>
      </c>
      <c r="T13" s="7">
        <f>Working!U47</f>
        <v>0</v>
      </c>
      <c r="U13" s="7">
        <f>Working!V47</f>
        <v>0</v>
      </c>
    </row>
    <row r="14" spans="1:21">
      <c r="A14" s="3" t="s">
        <v>77</v>
      </c>
      <c r="B14" s="7">
        <f>FA!F20</f>
        <v>0</v>
      </c>
      <c r="C14" s="7">
        <f>FA!G20</f>
        <v>0</v>
      </c>
      <c r="D14" s="7">
        <f>FA!H20</f>
        <v>0</v>
      </c>
      <c r="E14" s="7">
        <f>FA!I20</f>
        <v>0</v>
      </c>
      <c r="F14" s="7">
        <f>FA!J20</f>
        <v>0</v>
      </c>
      <c r="G14" s="7">
        <f>FA!K20</f>
        <v>0</v>
      </c>
      <c r="H14" s="7">
        <f>FA!L20</f>
        <v>0</v>
      </c>
      <c r="I14" s="7">
        <f>FA!M20</f>
        <v>0</v>
      </c>
      <c r="J14" s="7">
        <f>FA!N20</f>
        <v>0</v>
      </c>
      <c r="K14" s="7">
        <f>FA!O20</f>
        <v>0</v>
      </c>
      <c r="L14" s="7">
        <f>FA!P20</f>
        <v>0</v>
      </c>
      <c r="M14" s="7">
        <f>FA!Q20</f>
        <v>0</v>
      </c>
      <c r="N14" s="7">
        <f>FA!R20</f>
        <v>0</v>
      </c>
      <c r="O14" s="7">
        <f>FA!S20</f>
        <v>0</v>
      </c>
      <c r="P14" s="7">
        <f>FA!T20</f>
        <v>0</v>
      </c>
      <c r="Q14" s="7">
        <f>FA!U20</f>
        <v>0</v>
      </c>
      <c r="R14" s="7">
        <f>FA!V20</f>
        <v>0</v>
      </c>
      <c r="S14" s="7">
        <f>FA!W20</f>
        <v>0</v>
      </c>
      <c r="T14" s="7">
        <f>FA!X20</f>
        <v>0</v>
      </c>
      <c r="U14" s="7">
        <f>FA!Y20</f>
        <v>0</v>
      </c>
    </row>
    <row r="15" spans="1:21">
      <c r="A15" s="3" t="s">
        <v>844</v>
      </c>
      <c r="B15" s="7">
        <f>Working!C61</f>
        <v>0</v>
      </c>
      <c r="C15" s="7">
        <f>Working!D61</f>
        <v>0</v>
      </c>
      <c r="D15" s="7">
        <f>Working!E61</f>
        <v>0</v>
      </c>
      <c r="E15" s="7">
        <f>Working!F61</f>
        <v>0</v>
      </c>
      <c r="F15" s="7">
        <f>Working!G61</f>
        <v>0</v>
      </c>
      <c r="G15" s="7">
        <f>Working!H61</f>
        <v>0</v>
      </c>
      <c r="H15" s="7">
        <f>Working!I61</f>
        <v>0</v>
      </c>
      <c r="I15" s="7">
        <f>Working!J61</f>
        <v>0</v>
      </c>
      <c r="J15" s="7">
        <f>Working!K61</f>
        <v>0</v>
      </c>
      <c r="K15" s="7">
        <f>Working!L61</f>
        <v>0</v>
      </c>
      <c r="L15" s="7">
        <f>Working!M61</f>
        <v>0</v>
      </c>
      <c r="M15" s="7">
        <f>Working!N61</f>
        <v>0</v>
      </c>
      <c r="N15" s="7">
        <f>Working!O61</f>
        <v>0</v>
      </c>
      <c r="O15" s="7">
        <f>Working!P61</f>
        <v>0</v>
      </c>
      <c r="P15" s="7">
        <f>Working!Q61</f>
        <v>0</v>
      </c>
      <c r="Q15" s="7">
        <f>Working!R61</f>
        <v>0</v>
      </c>
      <c r="R15" s="7">
        <f>Working!S61</f>
        <v>0</v>
      </c>
      <c r="S15" s="7">
        <f>Working!T61</f>
        <v>0</v>
      </c>
      <c r="T15" s="7">
        <f>Working!U61</f>
        <v>0</v>
      </c>
      <c r="U15" s="7">
        <f>Working!V61</f>
        <v>0</v>
      </c>
    </row>
    <row r="16" spans="1:21">
      <c r="B16" s="16">
        <f t="shared" ref="B16:U16" si="1">SUM(B11:B14)</f>
        <v>0</v>
      </c>
      <c r="C16" s="16">
        <f t="shared" si="1"/>
        <v>0</v>
      </c>
      <c r="D16" s="16">
        <f t="shared" si="1"/>
        <v>0</v>
      </c>
      <c r="E16" s="16">
        <f t="shared" si="1"/>
        <v>0</v>
      </c>
      <c r="F16" s="16">
        <f t="shared" si="1"/>
        <v>0</v>
      </c>
      <c r="G16" s="16">
        <f t="shared" si="1"/>
        <v>0</v>
      </c>
      <c r="H16" s="16">
        <f t="shared" si="1"/>
        <v>0</v>
      </c>
      <c r="I16" s="16">
        <f t="shared" si="1"/>
        <v>0</v>
      </c>
      <c r="J16" s="16">
        <f t="shared" si="1"/>
        <v>0</v>
      </c>
      <c r="K16" s="16">
        <f t="shared" si="1"/>
        <v>0</v>
      </c>
      <c r="L16" s="16">
        <f t="shared" si="1"/>
        <v>0</v>
      </c>
      <c r="M16" s="16">
        <f t="shared" si="1"/>
        <v>0</v>
      </c>
      <c r="N16" s="16">
        <f t="shared" si="1"/>
        <v>0</v>
      </c>
      <c r="O16" s="16">
        <f t="shared" si="1"/>
        <v>0</v>
      </c>
      <c r="P16" s="16">
        <f t="shared" si="1"/>
        <v>0</v>
      </c>
      <c r="Q16" s="16">
        <f t="shared" si="1"/>
        <v>0</v>
      </c>
      <c r="R16" s="16">
        <f t="shared" si="1"/>
        <v>0</v>
      </c>
      <c r="S16" s="16">
        <f t="shared" si="1"/>
        <v>0</v>
      </c>
      <c r="T16" s="16">
        <f t="shared" si="1"/>
        <v>0</v>
      </c>
      <c r="U16" s="16">
        <f t="shared" si="1"/>
        <v>0</v>
      </c>
    </row>
    <row r="18" spans="1:21" ht="13">
      <c r="A18" s="1" t="s">
        <v>74</v>
      </c>
      <c r="B18" s="16">
        <f t="shared" ref="B18:U18" si="2">B9-B16</f>
        <v>0</v>
      </c>
      <c r="C18" s="16">
        <f t="shared" si="2"/>
        <v>0</v>
      </c>
      <c r="D18" s="16">
        <f t="shared" si="2"/>
        <v>0</v>
      </c>
      <c r="E18" s="16">
        <f t="shared" si="2"/>
        <v>0</v>
      </c>
      <c r="F18" s="16">
        <f t="shared" si="2"/>
        <v>0</v>
      </c>
      <c r="G18" s="16">
        <f t="shared" si="2"/>
        <v>0</v>
      </c>
      <c r="H18" s="16">
        <f t="shared" si="2"/>
        <v>0</v>
      </c>
      <c r="I18" s="16">
        <f t="shared" si="2"/>
        <v>0</v>
      </c>
      <c r="J18" s="16">
        <f t="shared" si="2"/>
        <v>0</v>
      </c>
      <c r="K18" s="16">
        <f t="shared" si="2"/>
        <v>0</v>
      </c>
      <c r="L18" s="16">
        <f t="shared" si="2"/>
        <v>0</v>
      </c>
      <c r="M18" s="16">
        <f t="shared" si="2"/>
        <v>0</v>
      </c>
      <c r="N18" s="16">
        <f t="shared" si="2"/>
        <v>0</v>
      </c>
      <c r="O18" s="16">
        <f t="shared" si="2"/>
        <v>0</v>
      </c>
      <c r="P18" s="16">
        <f t="shared" si="2"/>
        <v>0</v>
      </c>
      <c r="Q18" s="16">
        <f t="shared" si="2"/>
        <v>0</v>
      </c>
      <c r="R18" s="16">
        <f t="shared" si="2"/>
        <v>0</v>
      </c>
      <c r="S18" s="16">
        <f t="shared" si="2"/>
        <v>0</v>
      </c>
      <c r="T18" s="16">
        <f t="shared" si="2"/>
        <v>0</v>
      </c>
      <c r="U18" s="16">
        <f t="shared" si="2"/>
        <v>0</v>
      </c>
    </row>
    <row r="20" spans="1:21" ht="13">
      <c r="A20" s="1" t="s">
        <v>75</v>
      </c>
    </row>
    <row r="21" spans="1:21">
      <c r="A21" s="3" t="s">
        <v>76</v>
      </c>
      <c r="B21" s="7">
        <f>'Direct Costs - Staff'!B55</f>
        <v>0</v>
      </c>
      <c r="C21" s="7">
        <f>'Direct Costs - Staff'!C55</f>
        <v>0</v>
      </c>
      <c r="D21" s="7">
        <f>'Direct Costs - Staff'!D55</f>
        <v>0</v>
      </c>
      <c r="E21" s="7">
        <f>'Direct Costs - Staff'!E55</f>
        <v>0</v>
      </c>
      <c r="F21" s="7">
        <f>'Direct Costs - Staff'!F55</f>
        <v>0</v>
      </c>
      <c r="G21" s="7">
        <f>'Direct Costs - Staff'!G55</f>
        <v>0</v>
      </c>
      <c r="H21" s="7">
        <f>'Direct Costs - Staff'!H55</f>
        <v>0</v>
      </c>
      <c r="I21" s="7">
        <f>'Direct Costs - Staff'!I55</f>
        <v>0</v>
      </c>
      <c r="J21" s="7">
        <f>'Direct Costs - Staff'!J55</f>
        <v>0</v>
      </c>
      <c r="K21" s="7">
        <f>'Direct Costs - Staff'!K55</f>
        <v>0</v>
      </c>
      <c r="L21" s="7">
        <f>'Direct Costs - Staff'!L55</f>
        <v>0</v>
      </c>
      <c r="M21" s="7">
        <f>'Direct Costs - Staff'!M55</f>
        <v>0</v>
      </c>
      <c r="N21" s="7">
        <f>'Direct Costs - Staff'!N55</f>
        <v>0</v>
      </c>
      <c r="O21" s="7">
        <f>'Direct Costs - Staff'!O55</f>
        <v>0</v>
      </c>
      <c r="P21" s="7">
        <f>'Direct Costs - Staff'!P55</f>
        <v>0</v>
      </c>
      <c r="Q21" s="7">
        <f>'Direct Costs - Staff'!Q55</f>
        <v>0</v>
      </c>
      <c r="R21" s="7">
        <f>'Direct Costs - Staff'!R55</f>
        <v>0</v>
      </c>
      <c r="S21" s="7">
        <f>'Direct Costs - Staff'!S55</f>
        <v>0</v>
      </c>
      <c r="T21" s="7">
        <f>'Direct Costs - Staff'!T55</f>
        <v>0</v>
      </c>
      <c r="U21" s="7">
        <f>'Direct Costs - Staff'!U55</f>
        <v>0</v>
      </c>
    </row>
    <row r="22" spans="1:21">
      <c r="A22" s="3" t="s">
        <v>77</v>
      </c>
      <c r="B22" s="7">
        <f>FA!F21</f>
        <v>0</v>
      </c>
      <c r="C22" s="7">
        <f>FA!G21</f>
        <v>0</v>
      </c>
      <c r="D22" s="7">
        <f>FA!H21</f>
        <v>0</v>
      </c>
      <c r="E22" s="7">
        <f>FA!I21</f>
        <v>0</v>
      </c>
      <c r="F22" s="7">
        <f>FA!J21</f>
        <v>0</v>
      </c>
      <c r="G22" s="7">
        <f>FA!K21</f>
        <v>0</v>
      </c>
      <c r="H22" s="7">
        <f>FA!L21</f>
        <v>0</v>
      </c>
      <c r="I22" s="7">
        <f>FA!M21</f>
        <v>0</v>
      </c>
      <c r="J22" s="7">
        <f>FA!N21</f>
        <v>0</v>
      </c>
      <c r="K22" s="7">
        <f>FA!O21</f>
        <v>0</v>
      </c>
      <c r="L22" s="7">
        <f>FA!P21</f>
        <v>0</v>
      </c>
      <c r="M22" s="7">
        <f>FA!Q21</f>
        <v>0</v>
      </c>
      <c r="N22" s="7">
        <f>FA!R21</f>
        <v>0</v>
      </c>
      <c r="O22" s="7">
        <f>FA!S21</f>
        <v>0</v>
      </c>
      <c r="P22" s="7">
        <f>FA!T21</f>
        <v>0</v>
      </c>
      <c r="Q22" s="7">
        <f>FA!U21</f>
        <v>0</v>
      </c>
      <c r="R22" s="7">
        <f>FA!V21</f>
        <v>0</v>
      </c>
      <c r="S22" s="7">
        <f>FA!W21</f>
        <v>0</v>
      </c>
      <c r="T22" s="7">
        <f>FA!X21</f>
        <v>0</v>
      </c>
      <c r="U22" s="7">
        <f>FA!Y21</f>
        <v>0</v>
      </c>
    </row>
    <row r="23" spans="1:21">
      <c r="A23" s="3" t="s">
        <v>24</v>
      </c>
      <c r="B23" s="32">
        <f>Working!C70</f>
        <v>0</v>
      </c>
      <c r="C23" s="32">
        <f>Working!D70</f>
        <v>0</v>
      </c>
      <c r="D23" s="32">
        <f>Working!E70</f>
        <v>0</v>
      </c>
      <c r="E23" s="32">
        <f>Working!F70</f>
        <v>0</v>
      </c>
      <c r="F23" s="32">
        <f>Working!G70</f>
        <v>0</v>
      </c>
      <c r="G23" s="32">
        <f>Working!H70</f>
        <v>0</v>
      </c>
      <c r="H23" s="32">
        <f>Working!I70</f>
        <v>0</v>
      </c>
      <c r="I23" s="32">
        <f>Working!J70</f>
        <v>0</v>
      </c>
      <c r="J23" s="32">
        <f>Working!K70</f>
        <v>0</v>
      </c>
      <c r="K23" s="32">
        <f>Working!L70</f>
        <v>0</v>
      </c>
      <c r="L23" s="32">
        <f>Working!M70</f>
        <v>0</v>
      </c>
      <c r="M23" s="32">
        <f>Working!N70</f>
        <v>0</v>
      </c>
      <c r="N23" s="32">
        <f>Working!O70</f>
        <v>0</v>
      </c>
      <c r="O23" s="32">
        <f>Working!P70</f>
        <v>0</v>
      </c>
      <c r="P23" s="32">
        <f>Working!Q70</f>
        <v>0</v>
      </c>
      <c r="Q23" s="32">
        <f>Working!R70</f>
        <v>0</v>
      </c>
      <c r="R23" s="32">
        <f>Working!S70</f>
        <v>0</v>
      </c>
      <c r="S23" s="32">
        <f>Working!T70</f>
        <v>0</v>
      </c>
      <c r="T23" s="32">
        <f>Working!U70</f>
        <v>0</v>
      </c>
      <c r="U23" s="32">
        <f>Working!V70</f>
        <v>0</v>
      </c>
    </row>
    <row r="24" spans="1:21">
      <c r="A24" s="3" t="s">
        <v>189</v>
      </c>
      <c r="B24" s="7">
        <f>Working!C75</f>
        <v>0</v>
      </c>
      <c r="C24" s="7">
        <f>Working!D75</f>
        <v>0</v>
      </c>
      <c r="D24" s="7">
        <f>Working!E75</f>
        <v>0</v>
      </c>
      <c r="E24" s="7">
        <f>Working!F75</f>
        <v>0</v>
      </c>
      <c r="F24" s="7">
        <f>Working!G75</f>
        <v>0</v>
      </c>
      <c r="G24" s="7">
        <f>Working!H75</f>
        <v>0</v>
      </c>
      <c r="H24" s="7">
        <f>Working!I75</f>
        <v>0</v>
      </c>
      <c r="I24" s="7">
        <f>Working!J75</f>
        <v>0</v>
      </c>
      <c r="J24" s="7">
        <f>Working!K75</f>
        <v>0</v>
      </c>
      <c r="K24" s="7">
        <f>Working!L75</f>
        <v>0</v>
      </c>
      <c r="L24" s="7">
        <f>Working!M75</f>
        <v>0</v>
      </c>
      <c r="M24" s="7">
        <f>Working!N75</f>
        <v>0</v>
      </c>
      <c r="N24" s="7">
        <f>Working!O75</f>
        <v>0</v>
      </c>
      <c r="O24" s="7">
        <f>Working!P75</f>
        <v>0</v>
      </c>
      <c r="P24" s="7">
        <f>Working!Q75</f>
        <v>0</v>
      </c>
      <c r="Q24" s="7">
        <f>Working!R75</f>
        <v>0</v>
      </c>
      <c r="R24" s="7">
        <f>Working!S75</f>
        <v>0</v>
      </c>
      <c r="S24" s="7">
        <f>Working!T75</f>
        <v>0</v>
      </c>
      <c r="T24" s="7">
        <f>Working!U75</f>
        <v>0</v>
      </c>
      <c r="U24" s="7">
        <f>Working!V75</f>
        <v>0</v>
      </c>
    </row>
    <row r="25" spans="1:21">
      <c r="A25" s="3" t="s">
        <v>187</v>
      </c>
      <c r="B25" s="9">
        <f>Working!C80</f>
        <v>0</v>
      </c>
      <c r="C25" s="9">
        <f>Working!D80</f>
        <v>0</v>
      </c>
      <c r="D25" s="9">
        <f>Working!E80</f>
        <v>0</v>
      </c>
      <c r="E25" s="9">
        <f>Working!F80</f>
        <v>0</v>
      </c>
      <c r="F25" s="9">
        <f>Working!G80</f>
        <v>0</v>
      </c>
      <c r="G25" s="9">
        <f>Working!H80</f>
        <v>0</v>
      </c>
      <c r="H25" s="9">
        <f>Working!I80</f>
        <v>0</v>
      </c>
      <c r="I25" s="9">
        <f>Working!J80</f>
        <v>0</v>
      </c>
      <c r="J25" s="9">
        <f>Working!K80</f>
        <v>0</v>
      </c>
      <c r="K25" s="9">
        <f>Working!L80</f>
        <v>0</v>
      </c>
      <c r="L25" s="9">
        <f>Working!M80</f>
        <v>0</v>
      </c>
      <c r="M25" s="9">
        <f>Working!N80</f>
        <v>0</v>
      </c>
      <c r="N25" s="9">
        <f>Working!O80</f>
        <v>0</v>
      </c>
      <c r="O25" s="9">
        <f>Working!P80</f>
        <v>0</v>
      </c>
      <c r="P25" s="9">
        <f>Working!Q80</f>
        <v>0</v>
      </c>
      <c r="Q25" s="9">
        <f>Working!R80</f>
        <v>0</v>
      </c>
      <c r="R25" s="9">
        <f>Working!S80</f>
        <v>0</v>
      </c>
      <c r="S25" s="9">
        <f>Working!T80</f>
        <v>0</v>
      </c>
      <c r="T25" s="9">
        <f>Working!U80</f>
        <v>0</v>
      </c>
      <c r="U25" s="9">
        <f>Working!V80</f>
        <v>0</v>
      </c>
    </row>
    <row r="26" spans="1:21">
      <c r="A26" s="3" t="s">
        <v>188</v>
      </c>
      <c r="B26" s="9">
        <f>Working!C85</f>
        <v>0</v>
      </c>
      <c r="C26" s="9">
        <f>Working!D85</f>
        <v>0</v>
      </c>
      <c r="D26" s="9">
        <f>Working!E85</f>
        <v>0</v>
      </c>
      <c r="E26" s="9">
        <f>Working!F85</f>
        <v>0</v>
      </c>
      <c r="F26" s="9">
        <f>Working!G85</f>
        <v>0</v>
      </c>
      <c r="G26" s="9">
        <f>Working!H85</f>
        <v>0</v>
      </c>
      <c r="H26" s="9">
        <f>Working!I85</f>
        <v>0</v>
      </c>
      <c r="I26" s="9">
        <f>Working!J85</f>
        <v>0</v>
      </c>
      <c r="J26" s="9">
        <f>Working!K85</f>
        <v>0</v>
      </c>
      <c r="K26" s="9">
        <f>Working!L85</f>
        <v>0</v>
      </c>
      <c r="L26" s="9">
        <f>Working!M85</f>
        <v>0</v>
      </c>
      <c r="M26" s="9">
        <f>Working!N85</f>
        <v>0</v>
      </c>
      <c r="N26" s="9">
        <f>Working!O85</f>
        <v>0</v>
      </c>
      <c r="O26" s="9">
        <f>Working!P85</f>
        <v>0</v>
      </c>
      <c r="P26" s="9">
        <f>Working!Q85</f>
        <v>0</v>
      </c>
      <c r="Q26" s="9">
        <f>Working!R85</f>
        <v>0</v>
      </c>
      <c r="R26" s="9">
        <f>Working!S85</f>
        <v>0</v>
      </c>
      <c r="S26" s="9">
        <f>Working!T85</f>
        <v>0</v>
      </c>
      <c r="T26" s="9">
        <f>Working!U85</f>
        <v>0</v>
      </c>
      <c r="U26" s="9">
        <f>Working!V85</f>
        <v>0</v>
      </c>
    </row>
    <row r="27" spans="1:21">
      <c r="A27" s="3" t="s">
        <v>655</v>
      </c>
      <c r="B27" s="9">
        <f>Working!C90</f>
        <v>0</v>
      </c>
      <c r="C27" s="9">
        <f>Working!D90</f>
        <v>0</v>
      </c>
      <c r="D27" s="9">
        <f>Working!E90</f>
        <v>0</v>
      </c>
      <c r="E27" s="9">
        <f>Working!F90</f>
        <v>0</v>
      </c>
      <c r="F27" s="9">
        <f>Working!G90</f>
        <v>0</v>
      </c>
      <c r="G27" s="9">
        <f>Working!H90</f>
        <v>0</v>
      </c>
      <c r="H27" s="9">
        <f>Working!I90</f>
        <v>0</v>
      </c>
      <c r="I27" s="9">
        <f>Working!J90</f>
        <v>0</v>
      </c>
      <c r="J27" s="9">
        <f>Working!K90</f>
        <v>0</v>
      </c>
      <c r="K27" s="9">
        <f>Working!L90</f>
        <v>0</v>
      </c>
      <c r="L27" s="9">
        <f>Working!M90</f>
        <v>0</v>
      </c>
      <c r="M27" s="9">
        <f>Working!N90</f>
        <v>0</v>
      </c>
      <c r="N27" s="9">
        <f>Working!O90</f>
        <v>0</v>
      </c>
      <c r="O27" s="9">
        <f>Working!P90</f>
        <v>0</v>
      </c>
      <c r="P27" s="9">
        <f>Working!Q90</f>
        <v>0</v>
      </c>
      <c r="Q27" s="9">
        <f>Working!R90</f>
        <v>0</v>
      </c>
      <c r="R27" s="9">
        <f>Working!S90</f>
        <v>0</v>
      </c>
      <c r="S27" s="9">
        <f>Working!T90</f>
        <v>0</v>
      </c>
      <c r="T27" s="9">
        <f>Working!U90</f>
        <v>0</v>
      </c>
      <c r="U27" s="9">
        <f>Working!V90</f>
        <v>0</v>
      </c>
    </row>
    <row r="28" spans="1:21">
      <c r="B28" s="16">
        <f t="shared" ref="B28:U28" si="3">SUM(B21:B26)</f>
        <v>0</v>
      </c>
      <c r="C28" s="16">
        <f t="shared" si="3"/>
        <v>0</v>
      </c>
      <c r="D28" s="16">
        <f t="shared" si="3"/>
        <v>0</v>
      </c>
      <c r="E28" s="16">
        <f t="shared" si="3"/>
        <v>0</v>
      </c>
      <c r="F28" s="16">
        <f t="shared" si="3"/>
        <v>0</v>
      </c>
      <c r="G28" s="16">
        <f t="shared" si="3"/>
        <v>0</v>
      </c>
      <c r="H28" s="16">
        <f t="shared" si="3"/>
        <v>0</v>
      </c>
      <c r="I28" s="16">
        <f t="shared" si="3"/>
        <v>0</v>
      </c>
      <c r="J28" s="16">
        <f t="shared" si="3"/>
        <v>0</v>
      </c>
      <c r="K28" s="16">
        <f t="shared" si="3"/>
        <v>0</v>
      </c>
      <c r="L28" s="16">
        <f t="shared" si="3"/>
        <v>0</v>
      </c>
      <c r="M28" s="16">
        <f t="shared" si="3"/>
        <v>0</v>
      </c>
      <c r="N28" s="16">
        <f t="shared" si="3"/>
        <v>0</v>
      </c>
      <c r="O28" s="16">
        <f t="shared" si="3"/>
        <v>0</v>
      </c>
      <c r="P28" s="16">
        <f t="shared" si="3"/>
        <v>0</v>
      </c>
      <c r="Q28" s="16">
        <f t="shared" si="3"/>
        <v>0</v>
      </c>
      <c r="R28" s="16">
        <f t="shared" si="3"/>
        <v>0</v>
      </c>
      <c r="S28" s="16">
        <f t="shared" si="3"/>
        <v>0</v>
      </c>
      <c r="T28" s="16">
        <f t="shared" si="3"/>
        <v>0</v>
      </c>
      <c r="U28" s="16">
        <f t="shared" si="3"/>
        <v>0</v>
      </c>
    </row>
    <row r="30" spans="1:21">
      <c r="A30" s="8" t="s">
        <v>80</v>
      </c>
      <c r="B30" s="16">
        <f t="shared" ref="B30:U30" si="4">B18-B28</f>
        <v>0</v>
      </c>
      <c r="C30" s="16">
        <f t="shared" si="4"/>
        <v>0</v>
      </c>
      <c r="D30" s="16">
        <f t="shared" si="4"/>
        <v>0</v>
      </c>
      <c r="E30" s="16">
        <f t="shared" si="4"/>
        <v>0</v>
      </c>
      <c r="F30" s="16">
        <f t="shared" si="4"/>
        <v>0</v>
      </c>
      <c r="G30" s="16">
        <f t="shared" si="4"/>
        <v>0</v>
      </c>
      <c r="H30" s="16">
        <f t="shared" si="4"/>
        <v>0</v>
      </c>
      <c r="I30" s="16">
        <f t="shared" si="4"/>
        <v>0</v>
      </c>
      <c r="J30" s="16">
        <f t="shared" si="4"/>
        <v>0</v>
      </c>
      <c r="K30" s="16">
        <f t="shared" si="4"/>
        <v>0</v>
      </c>
      <c r="L30" s="16">
        <f t="shared" si="4"/>
        <v>0</v>
      </c>
      <c r="M30" s="16">
        <f t="shared" si="4"/>
        <v>0</v>
      </c>
      <c r="N30" s="16">
        <f t="shared" si="4"/>
        <v>0</v>
      </c>
      <c r="O30" s="16">
        <f t="shared" si="4"/>
        <v>0</v>
      </c>
      <c r="P30" s="16">
        <f t="shared" si="4"/>
        <v>0</v>
      </c>
      <c r="Q30" s="16">
        <f t="shared" si="4"/>
        <v>0</v>
      </c>
      <c r="R30" s="16">
        <f t="shared" si="4"/>
        <v>0</v>
      </c>
      <c r="S30" s="16">
        <f t="shared" si="4"/>
        <v>0</v>
      </c>
      <c r="T30" s="16">
        <f t="shared" si="4"/>
        <v>0</v>
      </c>
      <c r="U30" s="16">
        <f t="shared" si="4"/>
        <v>0</v>
      </c>
    </row>
    <row r="32" spans="1:21">
      <c r="A32" s="7" t="s">
        <v>81</v>
      </c>
      <c r="B32" s="13">
        <f>IF(B30&lt;0,0,B30*0.29)</f>
        <v>0</v>
      </c>
      <c r="C32" s="13">
        <f t="shared" ref="C32:U32" si="5">IF(C30&lt;0,0,C30*0.29)</f>
        <v>0</v>
      </c>
      <c r="D32" s="13">
        <f t="shared" si="5"/>
        <v>0</v>
      </c>
      <c r="E32" s="13">
        <f t="shared" si="5"/>
        <v>0</v>
      </c>
      <c r="F32" s="13">
        <f t="shared" si="5"/>
        <v>0</v>
      </c>
      <c r="G32" s="13">
        <f t="shared" si="5"/>
        <v>0</v>
      </c>
      <c r="H32" s="13">
        <f t="shared" si="5"/>
        <v>0</v>
      </c>
      <c r="I32" s="13">
        <f t="shared" si="5"/>
        <v>0</v>
      </c>
      <c r="J32" s="13">
        <f t="shared" si="5"/>
        <v>0</v>
      </c>
      <c r="K32" s="13">
        <f t="shared" si="5"/>
        <v>0</v>
      </c>
      <c r="L32" s="13">
        <f t="shared" si="5"/>
        <v>0</v>
      </c>
      <c r="M32" s="13">
        <f t="shared" si="5"/>
        <v>0</v>
      </c>
      <c r="N32" s="13">
        <f t="shared" si="5"/>
        <v>0</v>
      </c>
      <c r="O32" s="13">
        <f t="shared" si="5"/>
        <v>0</v>
      </c>
      <c r="P32" s="13">
        <f t="shared" si="5"/>
        <v>0</v>
      </c>
      <c r="Q32" s="13">
        <f t="shared" si="5"/>
        <v>0</v>
      </c>
      <c r="R32" s="13">
        <f t="shared" si="5"/>
        <v>0</v>
      </c>
      <c r="S32" s="13">
        <f t="shared" si="5"/>
        <v>0</v>
      </c>
      <c r="T32" s="13">
        <f t="shared" si="5"/>
        <v>0</v>
      </c>
      <c r="U32" s="13">
        <f t="shared" si="5"/>
        <v>0</v>
      </c>
    </row>
    <row r="34" spans="1:22" ht="13" thickBot="1">
      <c r="A34" s="2" t="s">
        <v>82</v>
      </c>
      <c r="B34" s="278">
        <f>B30-B32</f>
        <v>0</v>
      </c>
      <c r="C34" s="278">
        <f t="shared" ref="C34:U36" si="6">C30-C32</f>
        <v>0</v>
      </c>
      <c r="D34" s="278">
        <f t="shared" si="6"/>
        <v>0</v>
      </c>
      <c r="E34" s="278">
        <f t="shared" si="6"/>
        <v>0</v>
      </c>
      <c r="F34" s="278">
        <f t="shared" si="6"/>
        <v>0</v>
      </c>
      <c r="G34" s="278">
        <f t="shared" si="6"/>
        <v>0</v>
      </c>
      <c r="H34" s="278">
        <f t="shared" si="6"/>
        <v>0</v>
      </c>
      <c r="I34" s="278">
        <f t="shared" si="6"/>
        <v>0</v>
      </c>
      <c r="J34" s="278">
        <f t="shared" si="6"/>
        <v>0</v>
      </c>
      <c r="K34" s="278">
        <f t="shared" si="6"/>
        <v>0</v>
      </c>
      <c r="L34" s="278">
        <f t="shared" si="6"/>
        <v>0</v>
      </c>
      <c r="M34" s="278">
        <f t="shared" si="6"/>
        <v>0</v>
      </c>
      <c r="N34" s="278">
        <f t="shared" si="6"/>
        <v>0</v>
      </c>
      <c r="O34" s="278">
        <f t="shared" si="6"/>
        <v>0</v>
      </c>
      <c r="P34" s="278">
        <f t="shared" si="6"/>
        <v>0</v>
      </c>
      <c r="Q34" s="278">
        <f t="shared" si="6"/>
        <v>0</v>
      </c>
      <c r="R34" s="278">
        <f t="shared" si="6"/>
        <v>0</v>
      </c>
      <c r="S34" s="278">
        <f t="shared" si="6"/>
        <v>0</v>
      </c>
      <c r="T34" s="278">
        <f t="shared" si="6"/>
        <v>0</v>
      </c>
      <c r="U34" s="278">
        <f t="shared" si="6"/>
        <v>0</v>
      </c>
    </row>
    <row r="35" spans="1:22" ht="13" thickTop="1">
      <c r="B35" s="9"/>
      <c r="C35" s="17"/>
    </row>
    <row r="36" spans="1:22" ht="13.5" thickBot="1">
      <c r="A36" s="1" t="s">
        <v>859</v>
      </c>
      <c r="B36" s="278" t="s">
        <v>858</v>
      </c>
      <c r="C36" s="278">
        <f t="shared" si="6"/>
        <v>0</v>
      </c>
      <c r="D36" s="278">
        <f t="shared" si="6"/>
        <v>0</v>
      </c>
      <c r="E36" s="278">
        <f t="shared" si="6"/>
        <v>0</v>
      </c>
      <c r="F36" s="278">
        <f t="shared" si="6"/>
        <v>0</v>
      </c>
      <c r="G36" s="278">
        <f t="shared" si="6"/>
        <v>0</v>
      </c>
      <c r="H36" s="278">
        <f t="shared" si="6"/>
        <v>0</v>
      </c>
      <c r="I36" s="278">
        <f t="shared" si="6"/>
        <v>0</v>
      </c>
      <c r="J36" s="278">
        <f t="shared" si="6"/>
        <v>0</v>
      </c>
      <c r="K36" s="278">
        <f t="shared" si="6"/>
        <v>0</v>
      </c>
      <c r="L36" s="278">
        <f t="shared" si="6"/>
        <v>0</v>
      </c>
      <c r="M36" s="278">
        <f t="shared" si="6"/>
        <v>0</v>
      </c>
      <c r="N36" s="278">
        <f t="shared" si="6"/>
        <v>0</v>
      </c>
      <c r="O36" s="278">
        <f t="shared" si="6"/>
        <v>0</v>
      </c>
      <c r="P36" s="278">
        <f t="shared" si="6"/>
        <v>0</v>
      </c>
      <c r="Q36" s="278">
        <f t="shared" si="6"/>
        <v>0</v>
      </c>
      <c r="R36" s="278">
        <f t="shared" si="6"/>
        <v>0</v>
      </c>
      <c r="S36" s="278">
        <f t="shared" si="6"/>
        <v>0</v>
      </c>
      <c r="T36" s="278">
        <f t="shared" si="6"/>
        <v>0</v>
      </c>
      <c r="U36" s="278">
        <f t="shared" si="6"/>
        <v>0</v>
      </c>
    </row>
    <row r="37" spans="1:22" ht="13" thickTop="1">
      <c r="V37" s="9"/>
    </row>
    <row r="38" spans="1:22">
      <c r="A38" s="2" t="s">
        <v>190</v>
      </c>
      <c r="B38" s="39">
        <f>IFERROR(B18/B5,0)</f>
        <v>0</v>
      </c>
      <c r="C38" s="39">
        <f t="shared" ref="C38:U38" si="7">IFERROR(C18/C5,0)</f>
        <v>0</v>
      </c>
      <c r="D38" s="39">
        <f t="shared" si="7"/>
        <v>0</v>
      </c>
      <c r="E38" s="39">
        <f t="shared" si="7"/>
        <v>0</v>
      </c>
      <c r="F38" s="39">
        <f t="shared" si="7"/>
        <v>0</v>
      </c>
      <c r="G38" s="39">
        <f t="shared" si="7"/>
        <v>0</v>
      </c>
      <c r="H38" s="39">
        <f t="shared" si="7"/>
        <v>0</v>
      </c>
      <c r="I38" s="39">
        <f t="shared" si="7"/>
        <v>0</v>
      </c>
      <c r="J38" s="39">
        <f t="shared" si="7"/>
        <v>0</v>
      </c>
      <c r="K38" s="39">
        <f t="shared" si="7"/>
        <v>0</v>
      </c>
      <c r="L38" s="39">
        <f t="shared" si="7"/>
        <v>0</v>
      </c>
      <c r="M38" s="39">
        <f t="shared" si="7"/>
        <v>0</v>
      </c>
      <c r="N38" s="39">
        <f t="shared" si="7"/>
        <v>0</v>
      </c>
      <c r="O38" s="39">
        <f t="shared" si="7"/>
        <v>0</v>
      </c>
      <c r="P38" s="39">
        <f t="shared" si="7"/>
        <v>0</v>
      </c>
      <c r="Q38" s="39">
        <f t="shared" si="7"/>
        <v>0</v>
      </c>
      <c r="R38" s="39">
        <f t="shared" si="7"/>
        <v>0</v>
      </c>
      <c r="S38" s="39">
        <f t="shared" si="7"/>
        <v>0</v>
      </c>
      <c r="T38" s="39">
        <f t="shared" si="7"/>
        <v>0</v>
      </c>
      <c r="U38" s="39">
        <f t="shared" si="7"/>
        <v>0</v>
      </c>
      <c r="V38" s="9"/>
    </row>
    <row r="39" spans="1:22">
      <c r="A39" s="2" t="s">
        <v>191</v>
      </c>
      <c r="B39" s="39">
        <f>IFERROR(B30/B5,0)</f>
        <v>0</v>
      </c>
      <c r="C39" s="39">
        <f t="shared" ref="C39:U39" si="8">IFERROR(C30/C5,0)</f>
        <v>0</v>
      </c>
      <c r="D39" s="39">
        <f t="shared" si="8"/>
        <v>0</v>
      </c>
      <c r="E39" s="39">
        <f t="shared" si="8"/>
        <v>0</v>
      </c>
      <c r="F39" s="39">
        <f t="shared" si="8"/>
        <v>0</v>
      </c>
      <c r="G39" s="39">
        <f t="shared" si="8"/>
        <v>0</v>
      </c>
      <c r="H39" s="39">
        <f t="shared" si="8"/>
        <v>0</v>
      </c>
      <c r="I39" s="39">
        <f t="shared" si="8"/>
        <v>0</v>
      </c>
      <c r="J39" s="39">
        <f t="shared" si="8"/>
        <v>0</v>
      </c>
      <c r="K39" s="39">
        <f t="shared" si="8"/>
        <v>0</v>
      </c>
      <c r="L39" s="39">
        <f t="shared" si="8"/>
        <v>0</v>
      </c>
      <c r="M39" s="39">
        <f t="shared" si="8"/>
        <v>0</v>
      </c>
      <c r="N39" s="39">
        <f t="shared" si="8"/>
        <v>0</v>
      </c>
      <c r="O39" s="39">
        <f t="shared" si="8"/>
        <v>0</v>
      </c>
      <c r="P39" s="39">
        <f t="shared" si="8"/>
        <v>0</v>
      </c>
      <c r="Q39" s="39">
        <f t="shared" si="8"/>
        <v>0</v>
      </c>
      <c r="R39" s="39">
        <f t="shared" si="8"/>
        <v>0</v>
      </c>
      <c r="S39" s="39">
        <f t="shared" si="8"/>
        <v>0</v>
      </c>
      <c r="T39" s="39">
        <f t="shared" si="8"/>
        <v>0</v>
      </c>
      <c r="U39" s="39">
        <f t="shared" si="8"/>
        <v>0</v>
      </c>
    </row>
    <row r="40" spans="1:22">
      <c r="A40" s="2" t="s">
        <v>192</v>
      </c>
      <c r="B40" s="39">
        <f>IFERROR(B34/B5,0)</f>
        <v>0</v>
      </c>
      <c r="C40" s="39">
        <f t="shared" ref="C40:U40" si="9">IFERROR(C34/C5,0)</f>
        <v>0</v>
      </c>
      <c r="D40" s="39">
        <f t="shared" si="9"/>
        <v>0</v>
      </c>
      <c r="E40" s="39">
        <f t="shared" si="9"/>
        <v>0</v>
      </c>
      <c r="F40" s="39">
        <f t="shared" si="9"/>
        <v>0</v>
      </c>
      <c r="G40" s="39">
        <f t="shared" si="9"/>
        <v>0</v>
      </c>
      <c r="H40" s="39">
        <f t="shared" si="9"/>
        <v>0</v>
      </c>
      <c r="I40" s="39">
        <f t="shared" si="9"/>
        <v>0</v>
      </c>
      <c r="J40" s="39">
        <f t="shared" si="9"/>
        <v>0</v>
      </c>
      <c r="K40" s="39">
        <f t="shared" si="9"/>
        <v>0</v>
      </c>
      <c r="L40" s="39">
        <f t="shared" si="9"/>
        <v>0</v>
      </c>
      <c r="M40" s="39">
        <f t="shared" si="9"/>
        <v>0</v>
      </c>
      <c r="N40" s="39">
        <f t="shared" si="9"/>
        <v>0</v>
      </c>
      <c r="O40" s="39">
        <f t="shared" si="9"/>
        <v>0</v>
      </c>
      <c r="P40" s="39">
        <f t="shared" si="9"/>
        <v>0</v>
      </c>
      <c r="Q40" s="39">
        <f t="shared" si="9"/>
        <v>0</v>
      </c>
      <c r="R40" s="39">
        <f t="shared" si="9"/>
        <v>0</v>
      </c>
      <c r="S40" s="39">
        <f t="shared" si="9"/>
        <v>0</v>
      </c>
      <c r="T40" s="39">
        <f t="shared" si="9"/>
        <v>0</v>
      </c>
      <c r="U40" s="39">
        <f t="shared" si="9"/>
        <v>0</v>
      </c>
    </row>
    <row r="43" spans="1:22">
      <c r="C43" s="39"/>
      <c r="D43" s="39"/>
      <c r="E43" s="39"/>
      <c r="F43" s="39"/>
      <c r="G43" s="39"/>
      <c r="H43" s="39"/>
      <c r="I43" s="39"/>
      <c r="J43" s="39"/>
      <c r="K43" s="39"/>
      <c r="L43" s="39"/>
      <c r="M43" s="39"/>
      <c r="N43" s="39"/>
      <c r="O43" s="39"/>
      <c r="P43" s="39"/>
      <c r="Q43" s="39"/>
      <c r="R43" s="39"/>
      <c r="S43" s="39"/>
      <c r="T43" s="39"/>
      <c r="U43" s="39"/>
    </row>
    <row r="44" spans="1:22">
      <c r="B44" s="7"/>
      <c r="C44" s="7"/>
      <c r="D44" s="7"/>
      <c r="E44" s="7"/>
      <c r="F44" s="7"/>
      <c r="G44" s="7"/>
      <c r="H44" s="7"/>
      <c r="I44" s="7"/>
      <c r="J44" s="7"/>
      <c r="K44" s="7"/>
      <c r="L44" s="39"/>
      <c r="M44" s="39"/>
      <c r="N44" s="39"/>
      <c r="O44" s="39"/>
      <c r="P44" s="39"/>
      <c r="Q44" s="39"/>
      <c r="R44" s="39"/>
      <c r="S44" s="39"/>
      <c r="T44" s="39"/>
      <c r="U44" s="39"/>
    </row>
    <row r="45" spans="1:22">
      <c r="B45" s="7"/>
      <c r="C45" s="7"/>
      <c r="D45" s="7"/>
      <c r="E45" s="7"/>
      <c r="F45" s="7"/>
      <c r="G45" s="7"/>
      <c r="H45" s="7"/>
      <c r="I45" s="7"/>
      <c r="J45" s="7"/>
      <c r="K45" s="7"/>
      <c r="L45" s="49"/>
      <c r="M45" s="49"/>
      <c r="N45" s="49"/>
      <c r="O45" s="49"/>
      <c r="P45" s="49"/>
      <c r="Q45" s="49"/>
      <c r="R45" s="49"/>
      <c r="S45" s="49"/>
      <c r="T45" s="49"/>
      <c r="U45" s="49"/>
    </row>
    <row r="46" spans="1:22">
      <c r="B46" s="7"/>
      <c r="C46" s="7"/>
      <c r="D46" s="7"/>
      <c r="E46" s="7"/>
      <c r="F46" s="7"/>
      <c r="G46" s="7"/>
      <c r="H46" s="7"/>
      <c r="I46" s="7"/>
      <c r="J46" s="7"/>
      <c r="K46" s="7"/>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49"/>
  <sheetViews>
    <sheetView showGridLines="0" topLeftCell="O1" zoomScale="90" workbookViewId="0">
      <selection activeCell="U7" sqref="U7"/>
    </sheetView>
  </sheetViews>
  <sheetFormatPr defaultColWidth="8.90625" defaultRowHeight="12.5"/>
  <cols>
    <col min="1" max="1" width="18" style="2" bestFit="1" customWidth="1"/>
    <col min="2" max="2" width="18" style="2" hidden="1" customWidth="1"/>
    <col min="3" max="3" width="16.453125" style="2" bestFit="1" customWidth="1"/>
    <col min="4" max="13" width="17.08984375" style="2" bestFit="1" customWidth="1"/>
    <col min="14" max="16" width="18.81640625" style="2" bestFit="1" customWidth="1"/>
    <col min="17" max="22" width="16.36328125" style="2" bestFit="1" customWidth="1"/>
    <col min="23" max="16384" width="8.90625" style="2"/>
  </cols>
  <sheetData>
    <row r="1" spans="1:22" ht="13">
      <c r="A1" s="19" t="s">
        <v>0</v>
      </c>
    </row>
    <row r="2" spans="1:22" ht="13">
      <c r="A2" s="19" t="s">
        <v>83</v>
      </c>
      <c r="C2" s="11" t="s">
        <v>30</v>
      </c>
      <c r="D2" s="11" t="s">
        <v>31</v>
      </c>
      <c r="E2" s="11" t="s">
        <v>32</v>
      </c>
      <c r="F2" s="11" t="s">
        <v>33</v>
      </c>
      <c r="G2" s="11" t="s">
        <v>34</v>
      </c>
      <c r="H2" s="11" t="s">
        <v>35</v>
      </c>
      <c r="I2" s="11" t="s">
        <v>36</v>
      </c>
      <c r="J2" s="11" t="s">
        <v>37</v>
      </c>
      <c r="K2" s="11" t="s">
        <v>38</v>
      </c>
      <c r="L2" s="11" t="s">
        <v>39</v>
      </c>
      <c r="M2" s="11" t="s">
        <v>40</v>
      </c>
      <c r="N2" s="11" t="s">
        <v>41</v>
      </c>
      <c r="O2" s="11" t="s">
        <v>42</v>
      </c>
      <c r="P2" s="11" t="s">
        <v>43</v>
      </c>
      <c r="Q2" s="11" t="s">
        <v>44</v>
      </c>
      <c r="R2" s="11" t="s">
        <v>45</v>
      </c>
      <c r="S2" s="11" t="s">
        <v>46</v>
      </c>
      <c r="T2" s="11" t="s">
        <v>47</v>
      </c>
      <c r="U2" s="11" t="s">
        <v>48</v>
      </c>
      <c r="V2" s="11" t="s">
        <v>49</v>
      </c>
    </row>
    <row r="4" spans="1:22">
      <c r="A4" s="2" t="s">
        <v>84</v>
      </c>
    </row>
    <row r="5" spans="1:22">
      <c r="A5" s="2" t="s">
        <v>85</v>
      </c>
      <c r="C5" s="7">
        <f>CF!B26</f>
        <v>0</v>
      </c>
      <c r="D5" s="7">
        <f>CF!C26</f>
        <v>0</v>
      </c>
      <c r="E5" s="7">
        <f>CF!D26</f>
        <v>0</v>
      </c>
      <c r="F5" s="7">
        <f>CF!E26</f>
        <v>0</v>
      </c>
      <c r="G5" s="7">
        <f>CF!F26</f>
        <v>0</v>
      </c>
      <c r="H5" s="7">
        <f>CF!G26</f>
        <v>0</v>
      </c>
      <c r="I5" s="7">
        <f>CF!H26</f>
        <v>0</v>
      </c>
      <c r="J5" s="7">
        <f>CF!I26</f>
        <v>0</v>
      </c>
      <c r="K5" s="7">
        <f>CF!J26</f>
        <v>0</v>
      </c>
      <c r="L5" s="7">
        <f>CF!K26</f>
        <v>0</v>
      </c>
      <c r="M5" s="7">
        <f>CF!L26</f>
        <v>0</v>
      </c>
      <c r="N5" s="7">
        <f>CF!M26</f>
        <v>0</v>
      </c>
      <c r="O5" s="7">
        <f>CF!N26</f>
        <v>0</v>
      </c>
      <c r="P5" s="7">
        <f>CF!O26</f>
        <v>0</v>
      </c>
      <c r="Q5" s="7">
        <f>CF!P26</f>
        <v>0</v>
      </c>
      <c r="R5" s="7">
        <f>CF!Q26</f>
        <v>0</v>
      </c>
      <c r="S5" s="7">
        <f>CF!R26</f>
        <v>0</v>
      </c>
      <c r="T5" s="7">
        <f>CF!S26</f>
        <v>0</v>
      </c>
      <c r="U5" s="7">
        <f>CF!T26</f>
        <v>0</v>
      </c>
      <c r="V5" s="7">
        <f>CF!U26</f>
        <v>0</v>
      </c>
    </row>
    <row r="6" spans="1:22">
      <c r="A6" s="2" t="s">
        <v>86</v>
      </c>
      <c r="B6" s="2">
        <v>0</v>
      </c>
      <c r="C6" s="7">
        <f>MC!$B$78*PnL!B16</f>
        <v>0</v>
      </c>
      <c r="D6" s="7">
        <f>MC!$B$78*PnL!C16</f>
        <v>0</v>
      </c>
      <c r="E6" s="7">
        <f>MC!$B$78*PnL!D16</f>
        <v>0</v>
      </c>
      <c r="F6" s="7">
        <f>MC!$B$78*PnL!E16</f>
        <v>0</v>
      </c>
      <c r="G6" s="7">
        <f>MC!$B$78*PnL!F16</f>
        <v>0</v>
      </c>
      <c r="H6" s="7">
        <f>MC!$B$78*PnL!G16</f>
        <v>0</v>
      </c>
      <c r="I6" s="7">
        <f>MC!$B$78*PnL!H16</f>
        <v>0</v>
      </c>
      <c r="J6" s="7">
        <f>MC!$B$78*PnL!I16</f>
        <v>0</v>
      </c>
      <c r="K6" s="7">
        <f>MC!$B$78*PnL!J16</f>
        <v>0</v>
      </c>
      <c r="L6" s="7">
        <f>MC!$B$78*PnL!K16</f>
        <v>0</v>
      </c>
      <c r="M6" s="7">
        <f>MC!$B$78*PnL!L16</f>
        <v>0</v>
      </c>
      <c r="N6" s="7">
        <f>MC!$B$78*PnL!M16</f>
        <v>0</v>
      </c>
      <c r="O6" s="7">
        <f>MC!$B$78*PnL!N16</f>
        <v>0</v>
      </c>
      <c r="P6" s="7">
        <f>MC!$B$78*PnL!O16</f>
        <v>0</v>
      </c>
      <c r="Q6" s="7">
        <f>MC!$B$78*PnL!P16</f>
        <v>0</v>
      </c>
      <c r="R6" s="7">
        <f>MC!$B$78*PnL!Q16</f>
        <v>0</v>
      </c>
      <c r="S6" s="7">
        <f>MC!$B$78*PnL!R16</f>
        <v>0</v>
      </c>
      <c r="T6" s="7">
        <f>MC!$B$78*PnL!S16</f>
        <v>0</v>
      </c>
      <c r="U6" s="7">
        <f>MC!$B$78*PnL!T16</f>
        <v>0</v>
      </c>
      <c r="V6" s="7">
        <f>MC!$B$78*PnL!U16</f>
        <v>0</v>
      </c>
    </row>
    <row r="7" spans="1:22">
      <c r="A7" s="2" t="s">
        <v>99</v>
      </c>
      <c r="B7" s="2">
        <v>0</v>
      </c>
      <c r="C7" s="7">
        <f>MC!$B$79/365*PnL!B5</f>
        <v>0</v>
      </c>
      <c r="D7" s="7">
        <f>MC!$B$79/365*PnL!C5</f>
        <v>0</v>
      </c>
      <c r="E7" s="7">
        <f>MC!$B$79/365*PnL!D5</f>
        <v>0</v>
      </c>
      <c r="F7" s="7">
        <f>MC!$B$79/365*PnL!E5</f>
        <v>0</v>
      </c>
      <c r="G7" s="7">
        <f>MC!$B$79/365*PnL!F5</f>
        <v>0</v>
      </c>
      <c r="H7" s="7">
        <f>MC!$B$79/365*PnL!G5</f>
        <v>0</v>
      </c>
      <c r="I7" s="7">
        <f>MC!$B$79/365*PnL!H5</f>
        <v>0</v>
      </c>
      <c r="J7" s="7">
        <f>MC!$B$79/365*PnL!I5</f>
        <v>0</v>
      </c>
      <c r="K7" s="7">
        <f>MC!$B$79/365*PnL!J5</f>
        <v>0</v>
      </c>
      <c r="L7" s="7">
        <f>MC!$B$79/365*PnL!K5</f>
        <v>0</v>
      </c>
      <c r="M7" s="7">
        <f>MC!$B$79/365*PnL!L5</f>
        <v>0</v>
      </c>
      <c r="N7" s="7">
        <f>MC!$B$79/365*PnL!M5</f>
        <v>0</v>
      </c>
      <c r="O7" s="7">
        <f>MC!$B$79/365*PnL!N5</f>
        <v>0</v>
      </c>
      <c r="P7" s="7">
        <f>MC!$B$79/365*PnL!O5</f>
        <v>0</v>
      </c>
      <c r="Q7" s="7">
        <f>MC!$B$79/365*PnL!P5</f>
        <v>0</v>
      </c>
      <c r="R7" s="7">
        <f>MC!$B$79/365*PnL!Q5</f>
        <v>0</v>
      </c>
      <c r="S7" s="7">
        <f>MC!$B$79/365*PnL!R5</f>
        <v>0</v>
      </c>
      <c r="T7" s="7">
        <f>MC!$B$79/365*PnL!S5</f>
        <v>0</v>
      </c>
      <c r="U7" s="7">
        <f>MC!$B$79/365*PnL!T5</f>
        <v>0</v>
      </c>
      <c r="V7" s="7">
        <f>MC!$B$79/365*PnL!U5</f>
        <v>0</v>
      </c>
    </row>
    <row r="8" spans="1:22">
      <c r="A8" s="2" t="s">
        <v>87</v>
      </c>
      <c r="B8" s="2">
        <v>0</v>
      </c>
      <c r="C8" s="7">
        <f>SUM(C5:C7)</f>
        <v>0</v>
      </c>
      <c r="D8" s="7">
        <f t="shared" ref="D8:V8" si="0">SUM(D5:D7)</f>
        <v>0</v>
      </c>
      <c r="E8" s="7">
        <f t="shared" si="0"/>
        <v>0</v>
      </c>
      <c r="F8" s="7">
        <f t="shared" si="0"/>
        <v>0</v>
      </c>
      <c r="G8" s="7">
        <f t="shared" si="0"/>
        <v>0</v>
      </c>
      <c r="H8" s="7">
        <f t="shared" si="0"/>
        <v>0</v>
      </c>
      <c r="I8" s="7">
        <f t="shared" si="0"/>
        <v>0</v>
      </c>
      <c r="J8" s="7">
        <f t="shared" si="0"/>
        <v>0</v>
      </c>
      <c r="K8" s="7">
        <f t="shared" si="0"/>
        <v>0</v>
      </c>
      <c r="L8" s="7">
        <f t="shared" si="0"/>
        <v>0</v>
      </c>
      <c r="M8" s="7">
        <f t="shared" si="0"/>
        <v>0</v>
      </c>
      <c r="N8" s="7">
        <f t="shared" si="0"/>
        <v>0</v>
      </c>
      <c r="O8" s="7">
        <f t="shared" si="0"/>
        <v>0</v>
      </c>
      <c r="P8" s="7">
        <f t="shared" si="0"/>
        <v>0</v>
      </c>
      <c r="Q8" s="7">
        <f t="shared" si="0"/>
        <v>0</v>
      </c>
      <c r="R8" s="7">
        <f t="shared" si="0"/>
        <v>0</v>
      </c>
      <c r="S8" s="7">
        <f t="shared" si="0"/>
        <v>0</v>
      </c>
      <c r="T8" s="7">
        <f t="shared" si="0"/>
        <v>0</v>
      </c>
      <c r="U8" s="7">
        <f t="shared" si="0"/>
        <v>0</v>
      </c>
      <c r="V8" s="7">
        <f t="shared" si="0"/>
        <v>0</v>
      </c>
    </row>
    <row r="10" spans="1:22">
      <c r="A10" s="2" t="s">
        <v>88</v>
      </c>
      <c r="C10" s="7">
        <f>FA!F16</f>
        <v>0</v>
      </c>
      <c r="D10" s="7">
        <f>FA!G16</f>
        <v>0</v>
      </c>
      <c r="E10" s="7">
        <f>FA!H16</f>
        <v>0</v>
      </c>
      <c r="F10" s="7">
        <f>FA!I16</f>
        <v>0</v>
      </c>
      <c r="G10" s="7">
        <f>FA!J16</f>
        <v>0</v>
      </c>
      <c r="H10" s="7">
        <f>FA!K16</f>
        <v>0</v>
      </c>
      <c r="I10" s="7">
        <f>FA!L16</f>
        <v>0</v>
      </c>
      <c r="J10" s="7">
        <f>FA!M16</f>
        <v>0</v>
      </c>
      <c r="K10" s="7">
        <f>FA!N16</f>
        <v>0</v>
      </c>
      <c r="L10" s="7">
        <f>FA!O16</f>
        <v>0</v>
      </c>
      <c r="M10" s="7">
        <f>FA!P16</f>
        <v>0</v>
      </c>
      <c r="N10" s="7">
        <f>FA!Q16</f>
        <v>0</v>
      </c>
      <c r="O10" s="7">
        <f>FA!R16</f>
        <v>0</v>
      </c>
      <c r="P10" s="7">
        <f>FA!S16</f>
        <v>0</v>
      </c>
      <c r="Q10" s="7">
        <f>FA!T16</f>
        <v>0</v>
      </c>
      <c r="R10" s="7">
        <f>FA!U16</f>
        <v>0</v>
      </c>
      <c r="S10" s="7">
        <f>FA!V16</f>
        <v>0</v>
      </c>
      <c r="T10" s="7">
        <f>FA!W16</f>
        <v>0</v>
      </c>
      <c r="U10" s="7">
        <f>FA!X16</f>
        <v>0</v>
      </c>
      <c r="V10" s="7">
        <f>FA!Y16</f>
        <v>0</v>
      </c>
    </row>
    <row r="11" spans="1:22" ht="13" thickBot="1">
      <c r="A11" s="2" t="s">
        <v>89</v>
      </c>
      <c r="C11" s="277">
        <f>SUM(C10,C8)</f>
        <v>0</v>
      </c>
      <c r="D11" s="277">
        <f t="shared" ref="D11:V11" si="1">SUM(D10,D8)</f>
        <v>0</v>
      </c>
      <c r="E11" s="277">
        <f t="shared" si="1"/>
        <v>0</v>
      </c>
      <c r="F11" s="277">
        <f t="shared" si="1"/>
        <v>0</v>
      </c>
      <c r="G11" s="277">
        <f t="shared" si="1"/>
        <v>0</v>
      </c>
      <c r="H11" s="277">
        <f t="shared" si="1"/>
        <v>0</v>
      </c>
      <c r="I11" s="277">
        <f t="shared" si="1"/>
        <v>0</v>
      </c>
      <c r="J11" s="277">
        <f t="shared" si="1"/>
        <v>0</v>
      </c>
      <c r="K11" s="277">
        <f t="shared" si="1"/>
        <v>0</v>
      </c>
      <c r="L11" s="277">
        <f t="shared" si="1"/>
        <v>0</v>
      </c>
      <c r="M11" s="277">
        <f t="shared" si="1"/>
        <v>0</v>
      </c>
      <c r="N11" s="277">
        <f t="shared" si="1"/>
        <v>0</v>
      </c>
      <c r="O11" s="277">
        <f t="shared" si="1"/>
        <v>0</v>
      </c>
      <c r="P11" s="277">
        <f t="shared" si="1"/>
        <v>0</v>
      </c>
      <c r="Q11" s="277">
        <f t="shared" si="1"/>
        <v>0</v>
      </c>
      <c r="R11" s="277">
        <f t="shared" si="1"/>
        <v>0</v>
      </c>
      <c r="S11" s="277">
        <f t="shared" si="1"/>
        <v>0</v>
      </c>
      <c r="T11" s="277">
        <f t="shared" si="1"/>
        <v>0</v>
      </c>
      <c r="U11" s="277">
        <f t="shared" si="1"/>
        <v>0</v>
      </c>
      <c r="V11" s="277">
        <f t="shared" si="1"/>
        <v>0</v>
      </c>
    </row>
    <row r="12" spans="1:22" ht="13" thickTop="1"/>
    <row r="14" spans="1:22">
      <c r="A14" s="2" t="s">
        <v>106</v>
      </c>
    </row>
    <row r="16" spans="1:22">
      <c r="A16" s="2" t="s">
        <v>98</v>
      </c>
      <c r="B16" s="2">
        <v>0</v>
      </c>
      <c r="C16" s="7">
        <f>MC!$B$80/365*PnL!B16</f>
        <v>0</v>
      </c>
      <c r="D16" s="7">
        <f>MC!$B$80/365*PnL!C16</f>
        <v>0</v>
      </c>
      <c r="E16" s="7">
        <f>MC!$B$80/365*PnL!D16</f>
        <v>0</v>
      </c>
      <c r="F16" s="7">
        <f>MC!$B$80/365*PnL!E16</f>
        <v>0</v>
      </c>
      <c r="G16" s="7">
        <f>MC!$B$80/365*PnL!F16</f>
        <v>0</v>
      </c>
      <c r="H16" s="7">
        <f>MC!$B$80/365*PnL!G16</f>
        <v>0</v>
      </c>
      <c r="I16" s="7">
        <f>MC!$B$80/365*PnL!H16</f>
        <v>0</v>
      </c>
      <c r="J16" s="7">
        <f>MC!$B$80/365*PnL!I16</f>
        <v>0</v>
      </c>
      <c r="K16" s="7">
        <f>MC!$B$80/365*PnL!J16</f>
        <v>0</v>
      </c>
      <c r="L16" s="7">
        <f>MC!$B$80/365*PnL!K16</f>
        <v>0</v>
      </c>
      <c r="M16" s="7">
        <f>MC!$B$80/365*PnL!L16</f>
        <v>0</v>
      </c>
      <c r="N16" s="7">
        <f>MC!$B$80/365*PnL!M16</f>
        <v>0</v>
      </c>
      <c r="O16" s="7">
        <f>MC!$B$80/365*PnL!N16</f>
        <v>0</v>
      </c>
      <c r="P16" s="7">
        <f>MC!$B$80/365*PnL!O16</f>
        <v>0</v>
      </c>
      <c r="Q16" s="7">
        <f>MC!$B$80/365*PnL!P16</f>
        <v>0</v>
      </c>
      <c r="R16" s="7">
        <f>MC!$B$80/365*PnL!Q16</f>
        <v>0</v>
      </c>
      <c r="S16" s="7">
        <f>MC!$B$80/365*PnL!R16</f>
        <v>0</v>
      </c>
      <c r="T16" s="7">
        <f>MC!$B$80/365*PnL!S16</f>
        <v>0</v>
      </c>
      <c r="U16" s="7">
        <f>MC!$B$80/365*PnL!T16</f>
        <v>0</v>
      </c>
      <c r="V16" s="7">
        <f>MC!$B$80/365*PnL!U16</f>
        <v>0</v>
      </c>
    </row>
    <row r="18" spans="1:22">
      <c r="A18" s="2" t="s">
        <v>90</v>
      </c>
      <c r="C18" s="9">
        <f>C16</f>
        <v>0</v>
      </c>
      <c r="D18" s="9">
        <f t="shared" ref="D18:V18" si="2">D16</f>
        <v>0</v>
      </c>
      <c r="E18" s="9">
        <f t="shared" si="2"/>
        <v>0</v>
      </c>
      <c r="F18" s="9">
        <f t="shared" si="2"/>
        <v>0</v>
      </c>
      <c r="G18" s="9">
        <f t="shared" si="2"/>
        <v>0</v>
      </c>
      <c r="H18" s="9">
        <f t="shared" si="2"/>
        <v>0</v>
      </c>
      <c r="I18" s="9">
        <f t="shared" si="2"/>
        <v>0</v>
      </c>
      <c r="J18" s="9">
        <f t="shared" si="2"/>
        <v>0</v>
      </c>
      <c r="K18" s="9">
        <f t="shared" si="2"/>
        <v>0</v>
      </c>
      <c r="L18" s="9">
        <f t="shared" si="2"/>
        <v>0</v>
      </c>
      <c r="M18" s="9">
        <f t="shared" si="2"/>
        <v>0</v>
      </c>
      <c r="N18" s="9">
        <f t="shared" si="2"/>
        <v>0</v>
      </c>
      <c r="O18" s="9">
        <f t="shared" si="2"/>
        <v>0</v>
      </c>
      <c r="P18" s="9">
        <f t="shared" si="2"/>
        <v>0</v>
      </c>
      <c r="Q18" s="9">
        <f t="shared" si="2"/>
        <v>0</v>
      </c>
      <c r="R18" s="9">
        <f t="shared" si="2"/>
        <v>0</v>
      </c>
      <c r="S18" s="9">
        <f t="shared" si="2"/>
        <v>0</v>
      </c>
      <c r="T18" s="9">
        <f t="shared" si="2"/>
        <v>0</v>
      </c>
      <c r="U18" s="9">
        <f t="shared" si="2"/>
        <v>0</v>
      </c>
      <c r="V18" s="9">
        <f t="shared" si="2"/>
        <v>0</v>
      </c>
    </row>
    <row r="20" spans="1:22">
      <c r="A20" s="2" t="s">
        <v>91</v>
      </c>
    </row>
    <row r="21" spans="1:22">
      <c r="D21" s="9"/>
    </row>
    <row r="22" spans="1:22">
      <c r="A22" s="2" t="s">
        <v>92</v>
      </c>
      <c r="C22" s="7">
        <f>FA!C13+FA!C12+FA!C9+MC!B77+'Capital Costs '!D11</f>
        <v>0</v>
      </c>
      <c r="D22" s="9">
        <f>C22+FA!C8</f>
        <v>0</v>
      </c>
      <c r="E22" s="9">
        <f>D22+FA!C10</f>
        <v>0</v>
      </c>
      <c r="F22" s="9">
        <f>E22</f>
        <v>0</v>
      </c>
      <c r="G22" s="9">
        <f>F22+FA!C11</f>
        <v>0</v>
      </c>
      <c r="H22" s="9">
        <f t="shared" ref="H22:V22" si="3">G22</f>
        <v>0</v>
      </c>
      <c r="I22" s="9">
        <f t="shared" si="3"/>
        <v>0</v>
      </c>
      <c r="J22" s="9">
        <f t="shared" si="3"/>
        <v>0</v>
      </c>
      <c r="K22" s="9">
        <f t="shared" si="3"/>
        <v>0</v>
      </c>
      <c r="L22" s="9">
        <f t="shared" si="3"/>
        <v>0</v>
      </c>
      <c r="M22" s="9">
        <f t="shared" si="3"/>
        <v>0</v>
      </c>
      <c r="N22" s="9">
        <f t="shared" si="3"/>
        <v>0</v>
      </c>
      <c r="O22" s="9">
        <f t="shared" si="3"/>
        <v>0</v>
      </c>
      <c r="P22" s="9">
        <f t="shared" si="3"/>
        <v>0</v>
      </c>
      <c r="Q22" s="9">
        <f t="shared" si="3"/>
        <v>0</v>
      </c>
      <c r="R22" s="9">
        <f t="shared" si="3"/>
        <v>0</v>
      </c>
      <c r="S22" s="9">
        <f t="shared" si="3"/>
        <v>0</v>
      </c>
      <c r="T22" s="9">
        <f t="shared" si="3"/>
        <v>0</v>
      </c>
      <c r="U22" s="9">
        <f t="shared" si="3"/>
        <v>0</v>
      </c>
      <c r="V22" s="9">
        <f t="shared" si="3"/>
        <v>0</v>
      </c>
    </row>
    <row r="23" spans="1:22">
      <c r="A23" s="2" t="s">
        <v>93</v>
      </c>
      <c r="C23" s="7">
        <f>PnL!B34</f>
        <v>0</v>
      </c>
      <c r="D23" s="9">
        <f>C23+PnL!C34</f>
        <v>0</v>
      </c>
      <c r="E23" s="9">
        <f>D23+PnL!D34</f>
        <v>0</v>
      </c>
      <c r="F23" s="9">
        <f>E23+PnL!E34</f>
        <v>0</v>
      </c>
      <c r="G23" s="9">
        <f>F23+PnL!F34</f>
        <v>0</v>
      </c>
      <c r="H23" s="9">
        <f>G23+PnL!G34</f>
        <v>0</v>
      </c>
      <c r="I23" s="9">
        <f>H23+PnL!H34</f>
        <v>0</v>
      </c>
      <c r="J23" s="9">
        <f>I23+PnL!I34</f>
        <v>0</v>
      </c>
      <c r="K23" s="9">
        <f>J23+PnL!J34</f>
        <v>0</v>
      </c>
      <c r="L23" s="9">
        <f>K23+PnL!K34</f>
        <v>0</v>
      </c>
      <c r="M23" s="9">
        <f>L23+PnL!L34</f>
        <v>0</v>
      </c>
      <c r="N23" s="9">
        <f>M23+PnL!M34</f>
        <v>0</v>
      </c>
      <c r="O23" s="9">
        <f>N23+PnL!N34</f>
        <v>0</v>
      </c>
      <c r="P23" s="9">
        <f>O23+PnL!O34</f>
        <v>0</v>
      </c>
      <c r="Q23" s="9">
        <f>P23+PnL!P34</f>
        <v>0</v>
      </c>
      <c r="R23" s="9">
        <f>Q23+PnL!Q34</f>
        <v>0</v>
      </c>
      <c r="S23" s="9">
        <f>R23+PnL!R34</f>
        <v>0</v>
      </c>
      <c r="T23" s="9">
        <f>S23+PnL!S34</f>
        <v>0</v>
      </c>
      <c r="U23" s="9">
        <f>T23+PnL!T34</f>
        <v>0</v>
      </c>
      <c r="V23" s="9">
        <f>U23+PnL!U34</f>
        <v>0</v>
      </c>
    </row>
    <row r="25" spans="1:22" ht="13" thickBot="1">
      <c r="C25" s="277">
        <f>C18+C22+C23</f>
        <v>0</v>
      </c>
      <c r="D25" s="277">
        <f t="shared" ref="D25:V25" si="4">D18+D22+D23</f>
        <v>0</v>
      </c>
      <c r="E25" s="277">
        <f t="shared" si="4"/>
        <v>0</v>
      </c>
      <c r="F25" s="277">
        <f t="shared" si="4"/>
        <v>0</v>
      </c>
      <c r="G25" s="277">
        <f t="shared" si="4"/>
        <v>0</v>
      </c>
      <c r="H25" s="277">
        <f t="shared" si="4"/>
        <v>0</v>
      </c>
      <c r="I25" s="277">
        <f t="shared" si="4"/>
        <v>0</v>
      </c>
      <c r="J25" s="277">
        <f t="shared" si="4"/>
        <v>0</v>
      </c>
      <c r="K25" s="277">
        <f t="shared" si="4"/>
        <v>0</v>
      </c>
      <c r="L25" s="277">
        <f t="shared" si="4"/>
        <v>0</v>
      </c>
      <c r="M25" s="277">
        <f t="shared" si="4"/>
        <v>0</v>
      </c>
      <c r="N25" s="277">
        <f t="shared" si="4"/>
        <v>0</v>
      </c>
      <c r="O25" s="277">
        <f t="shared" si="4"/>
        <v>0</v>
      </c>
      <c r="P25" s="277">
        <f t="shared" si="4"/>
        <v>0</v>
      </c>
      <c r="Q25" s="277">
        <f t="shared" si="4"/>
        <v>0</v>
      </c>
      <c r="R25" s="277">
        <f t="shared" si="4"/>
        <v>0</v>
      </c>
      <c r="S25" s="277">
        <f t="shared" si="4"/>
        <v>0</v>
      </c>
      <c r="T25" s="277">
        <f t="shared" si="4"/>
        <v>0</v>
      </c>
      <c r="U25" s="277">
        <f t="shared" si="4"/>
        <v>0</v>
      </c>
      <c r="V25" s="277">
        <f t="shared" si="4"/>
        <v>0</v>
      </c>
    </row>
    <row r="26" spans="1:22" ht="13" thickTop="1"/>
    <row r="27" spans="1:22">
      <c r="C27" s="9">
        <f>C11-C25</f>
        <v>0</v>
      </c>
      <c r="D27" s="9">
        <f t="shared" ref="D27:V27" si="5">D11-D25</f>
        <v>0</v>
      </c>
      <c r="E27" s="9">
        <f t="shared" si="5"/>
        <v>0</v>
      </c>
      <c r="F27" s="9">
        <f t="shared" si="5"/>
        <v>0</v>
      </c>
      <c r="G27" s="9">
        <f t="shared" si="5"/>
        <v>0</v>
      </c>
      <c r="H27" s="9">
        <f t="shared" si="5"/>
        <v>0</v>
      </c>
      <c r="I27" s="9">
        <f t="shared" si="5"/>
        <v>0</v>
      </c>
      <c r="J27" s="9">
        <f t="shared" si="5"/>
        <v>0</v>
      </c>
      <c r="K27" s="9">
        <f t="shared" si="5"/>
        <v>0</v>
      </c>
      <c r="L27" s="9">
        <f t="shared" si="5"/>
        <v>0</v>
      </c>
      <c r="M27" s="9">
        <f t="shared" si="5"/>
        <v>0</v>
      </c>
      <c r="N27" s="9">
        <f t="shared" si="5"/>
        <v>0</v>
      </c>
      <c r="O27" s="9">
        <f t="shared" si="5"/>
        <v>0</v>
      </c>
      <c r="P27" s="9">
        <f t="shared" si="5"/>
        <v>0</v>
      </c>
      <c r="Q27" s="9">
        <f t="shared" si="5"/>
        <v>0</v>
      </c>
      <c r="R27" s="9">
        <f t="shared" si="5"/>
        <v>0</v>
      </c>
      <c r="S27" s="9">
        <f t="shared" si="5"/>
        <v>0</v>
      </c>
      <c r="T27" s="9">
        <f t="shared" si="5"/>
        <v>0</v>
      </c>
      <c r="U27" s="9">
        <f t="shared" si="5"/>
        <v>0</v>
      </c>
      <c r="V27" s="9">
        <f t="shared" si="5"/>
        <v>0</v>
      </c>
    </row>
    <row r="28" spans="1:22">
      <c r="C28" s="9"/>
      <c r="D28" s="9"/>
      <c r="E28" s="9"/>
      <c r="F28" s="9"/>
      <c r="G28" s="9"/>
      <c r="H28" s="9"/>
      <c r="I28" s="9"/>
      <c r="J28" s="9"/>
      <c r="K28" s="9"/>
      <c r="L28" s="9"/>
      <c r="M28" s="9"/>
      <c r="N28" s="9"/>
      <c r="O28" s="9"/>
      <c r="P28" s="9"/>
      <c r="Q28" s="9"/>
      <c r="R28" s="9"/>
      <c r="S28" s="9"/>
      <c r="T28" s="9"/>
      <c r="U28" s="9"/>
      <c r="V28" s="9"/>
    </row>
    <row r="29" spans="1:22">
      <c r="C29" s="9"/>
      <c r="D29" s="9"/>
      <c r="E29" s="9"/>
      <c r="F29" s="9"/>
      <c r="G29" s="9"/>
      <c r="H29" s="9"/>
      <c r="I29" s="9"/>
      <c r="J29" s="9"/>
      <c r="K29" s="9"/>
      <c r="L29" s="9"/>
      <c r="M29" s="9"/>
      <c r="N29" s="9"/>
      <c r="O29" s="9"/>
      <c r="P29" s="9"/>
      <c r="Q29" s="9"/>
      <c r="R29" s="9"/>
      <c r="S29" s="9"/>
      <c r="T29" s="9"/>
      <c r="U29" s="9"/>
      <c r="V29" s="9"/>
    </row>
    <row r="30" spans="1:22">
      <c r="C30" s="9"/>
      <c r="D30" s="9"/>
      <c r="E30" s="9"/>
      <c r="F30" s="9"/>
      <c r="G30" s="9"/>
      <c r="H30" s="9"/>
      <c r="I30" s="9"/>
      <c r="J30" s="9"/>
      <c r="K30" s="9"/>
      <c r="L30" s="9"/>
      <c r="M30" s="9"/>
      <c r="N30" s="9"/>
      <c r="O30" s="9"/>
      <c r="P30" s="9"/>
      <c r="Q30" s="9"/>
      <c r="R30" s="9"/>
      <c r="S30" s="9"/>
      <c r="T30" s="9"/>
      <c r="U30" s="9"/>
      <c r="V30" s="9"/>
    </row>
    <row r="31" spans="1:22">
      <c r="C31" s="9"/>
      <c r="D31" s="9"/>
      <c r="E31" s="9"/>
      <c r="F31" s="9"/>
      <c r="G31" s="9"/>
      <c r="H31" s="9"/>
      <c r="I31" s="9"/>
      <c r="J31" s="9"/>
      <c r="K31" s="9"/>
      <c r="L31" s="9"/>
      <c r="M31" s="9"/>
      <c r="N31" s="9"/>
      <c r="O31" s="9"/>
      <c r="P31" s="9"/>
      <c r="Q31" s="9"/>
      <c r="R31" s="9"/>
      <c r="S31" s="9"/>
      <c r="T31" s="9"/>
      <c r="U31" s="9"/>
      <c r="V31" s="9"/>
    </row>
    <row r="32" spans="1:22">
      <c r="C32" s="9"/>
      <c r="D32" s="9"/>
      <c r="E32" s="9"/>
      <c r="F32" s="9"/>
      <c r="G32" s="9"/>
      <c r="H32" s="9"/>
      <c r="I32" s="9"/>
      <c r="J32" s="9"/>
      <c r="K32" s="9"/>
      <c r="L32" s="9"/>
      <c r="M32" s="9"/>
      <c r="N32" s="9"/>
      <c r="O32" s="9"/>
      <c r="P32" s="9"/>
      <c r="Q32" s="9"/>
      <c r="R32" s="9"/>
      <c r="S32" s="9"/>
      <c r="T32" s="9"/>
      <c r="U32" s="9"/>
      <c r="V32" s="9"/>
    </row>
    <row r="33" spans="1:22">
      <c r="C33" s="9"/>
      <c r="D33" s="9"/>
      <c r="E33" s="9"/>
      <c r="F33" s="9"/>
      <c r="G33" s="9"/>
      <c r="H33" s="9"/>
      <c r="I33" s="9"/>
      <c r="J33" s="9"/>
      <c r="K33" s="9"/>
      <c r="L33" s="9"/>
      <c r="M33" s="9"/>
      <c r="N33" s="9"/>
      <c r="O33" s="9"/>
      <c r="P33" s="9"/>
      <c r="Q33" s="9"/>
      <c r="R33" s="9"/>
      <c r="S33" s="9"/>
      <c r="T33" s="9"/>
      <c r="U33" s="9"/>
      <c r="V33" s="9"/>
    </row>
    <row r="34" spans="1:22">
      <c r="C34" s="9"/>
      <c r="D34" s="9"/>
      <c r="E34" s="9"/>
      <c r="F34" s="9"/>
      <c r="G34" s="9"/>
      <c r="H34" s="9"/>
      <c r="I34" s="9"/>
      <c r="J34" s="9"/>
      <c r="K34" s="9"/>
      <c r="L34" s="9"/>
      <c r="M34" s="9"/>
      <c r="N34" s="9"/>
      <c r="O34" s="9"/>
      <c r="P34" s="9"/>
      <c r="Q34" s="9"/>
      <c r="R34" s="9"/>
      <c r="S34" s="9"/>
      <c r="T34" s="9"/>
      <c r="U34" s="9"/>
      <c r="V34" s="9"/>
    </row>
    <row r="35" spans="1:22">
      <c r="C35" s="9"/>
      <c r="D35" s="9"/>
      <c r="E35" s="9"/>
      <c r="F35" s="9"/>
      <c r="G35" s="9"/>
      <c r="H35" s="9"/>
      <c r="I35" s="9"/>
      <c r="J35" s="9"/>
      <c r="K35" s="9"/>
      <c r="L35" s="9"/>
      <c r="M35" s="9"/>
      <c r="N35" s="9"/>
      <c r="O35" s="9"/>
      <c r="P35" s="9"/>
      <c r="Q35" s="9"/>
      <c r="R35" s="9"/>
      <c r="S35" s="9"/>
      <c r="T35" s="9"/>
      <c r="U35" s="9"/>
      <c r="V35" s="9"/>
    </row>
    <row r="36" spans="1:22">
      <c r="C36" s="9"/>
      <c r="D36" s="9"/>
      <c r="E36" s="9"/>
      <c r="F36" s="9"/>
      <c r="G36" s="9"/>
      <c r="H36" s="9"/>
      <c r="I36" s="9"/>
      <c r="J36" s="9"/>
      <c r="K36" s="9"/>
      <c r="L36" s="9"/>
      <c r="M36" s="9"/>
      <c r="N36" s="9"/>
      <c r="O36" s="9"/>
      <c r="P36" s="9"/>
      <c r="Q36" s="9"/>
      <c r="R36" s="9"/>
      <c r="S36" s="9"/>
      <c r="T36" s="9"/>
      <c r="U36" s="9"/>
      <c r="V36" s="9"/>
    </row>
    <row r="38" spans="1:22">
      <c r="A38" s="2" t="s">
        <v>170</v>
      </c>
      <c r="C38" s="9">
        <f>C6+C7-C16</f>
        <v>0</v>
      </c>
      <c r="D38" s="9">
        <f t="shared" ref="D38:V38" si="6">D6+D7-D16</f>
        <v>0</v>
      </c>
      <c r="E38" s="9">
        <f t="shared" si="6"/>
        <v>0</v>
      </c>
      <c r="F38" s="9">
        <f t="shared" si="6"/>
        <v>0</v>
      </c>
      <c r="G38" s="9">
        <f t="shared" si="6"/>
        <v>0</v>
      </c>
      <c r="H38" s="9">
        <f t="shared" si="6"/>
        <v>0</v>
      </c>
      <c r="I38" s="9">
        <f t="shared" si="6"/>
        <v>0</v>
      </c>
      <c r="J38" s="9">
        <f t="shared" si="6"/>
        <v>0</v>
      </c>
      <c r="K38" s="9">
        <f t="shared" si="6"/>
        <v>0</v>
      </c>
      <c r="L38" s="9">
        <f t="shared" si="6"/>
        <v>0</v>
      </c>
      <c r="M38" s="9">
        <f t="shared" si="6"/>
        <v>0</v>
      </c>
      <c r="N38" s="9">
        <f t="shared" si="6"/>
        <v>0</v>
      </c>
      <c r="O38" s="9">
        <f t="shared" si="6"/>
        <v>0</v>
      </c>
      <c r="P38" s="9">
        <f t="shared" si="6"/>
        <v>0</v>
      </c>
      <c r="Q38" s="9">
        <f t="shared" si="6"/>
        <v>0</v>
      </c>
      <c r="R38" s="9">
        <f t="shared" si="6"/>
        <v>0</v>
      </c>
      <c r="S38" s="9">
        <f t="shared" si="6"/>
        <v>0</v>
      </c>
      <c r="T38" s="9">
        <f t="shared" si="6"/>
        <v>0</v>
      </c>
      <c r="U38" s="9">
        <f t="shared" si="6"/>
        <v>0</v>
      </c>
      <c r="V38" s="9">
        <f t="shared" si="6"/>
        <v>0</v>
      </c>
    </row>
    <row r="40" spans="1:22">
      <c r="C40" s="7"/>
      <c r="D40" s="7"/>
      <c r="E40" s="7"/>
      <c r="F40" s="7"/>
      <c r="G40" s="7"/>
      <c r="H40" s="7"/>
      <c r="I40" s="7"/>
      <c r="J40" s="7"/>
      <c r="K40" s="7"/>
      <c r="L40" s="7"/>
    </row>
    <row r="41" spans="1:22">
      <c r="C41" s="7"/>
      <c r="D41" s="7"/>
      <c r="E41" s="7"/>
      <c r="F41" s="7"/>
      <c r="G41" s="7"/>
      <c r="H41" s="7"/>
      <c r="I41" s="7"/>
      <c r="J41" s="7"/>
      <c r="K41" s="7"/>
      <c r="L41" s="7"/>
    </row>
    <row r="42" spans="1:22">
      <c r="C42" s="7"/>
      <c r="D42" s="7"/>
      <c r="E42" s="7"/>
      <c r="F42" s="7"/>
      <c r="G42" s="7"/>
      <c r="H42" s="7"/>
      <c r="I42" s="7"/>
      <c r="J42" s="7"/>
      <c r="K42" s="7"/>
      <c r="L42" s="7"/>
    </row>
    <row r="43" spans="1:22">
      <c r="C43" s="7"/>
      <c r="D43" s="7"/>
      <c r="E43" s="7"/>
      <c r="F43" s="7"/>
      <c r="G43" s="7"/>
      <c r="H43" s="7"/>
      <c r="I43" s="7"/>
      <c r="J43" s="7"/>
      <c r="K43" s="7"/>
      <c r="L43" s="7"/>
    </row>
    <row r="44" spans="1:22">
      <c r="C44" s="7"/>
      <c r="D44" s="7"/>
      <c r="E44" s="7"/>
      <c r="F44" s="7"/>
      <c r="G44" s="7"/>
      <c r="H44" s="7"/>
      <c r="I44" s="7"/>
      <c r="J44" s="7"/>
      <c r="K44" s="7"/>
      <c r="L44" s="7"/>
    </row>
    <row r="45" spans="1:22">
      <c r="C45" s="7"/>
      <c r="D45" s="7"/>
      <c r="E45" s="7"/>
      <c r="F45" s="7"/>
      <c r="G45" s="7"/>
      <c r="H45" s="7"/>
      <c r="I45" s="7"/>
      <c r="J45" s="7"/>
      <c r="K45" s="7"/>
      <c r="L45" s="7"/>
    </row>
    <row r="46" spans="1:22">
      <c r="C46" s="7"/>
      <c r="D46" s="7"/>
      <c r="E46" s="7"/>
      <c r="F46" s="7"/>
      <c r="G46" s="7"/>
      <c r="H46" s="7"/>
      <c r="I46" s="7"/>
      <c r="J46" s="7"/>
      <c r="K46" s="7"/>
      <c r="L46" s="7"/>
    </row>
    <row r="47" spans="1:22">
      <c r="C47" s="7"/>
      <c r="D47" s="7"/>
      <c r="E47" s="7"/>
      <c r="F47" s="7"/>
      <c r="G47" s="7"/>
      <c r="H47" s="7"/>
      <c r="I47" s="7"/>
      <c r="J47" s="7"/>
      <c r="K47" s="7"/>
      <c r="L47" s="7"/>
    </row>
    <row r="48" spans="1:22">
      <c r="C48" s="7"/>
      <c r="D48" s="7"/>
      <c r="E48" s="7"/>
      <c r="F48" s="7"/>
      <c r="G48" s="7"/>
      <c r="H48" s="7"/>
      <c r="I48" s="7"/>
      <c r="J48" s="7"/>
      <c r="K48" s="7"/>
      <c r="L48" s="7"/>
    </row>
    <row r="49" spans="3:12">
      <c r="C49" s="7"/>
      <c r="D49" s="7"/>
      <c r="E49" s="7"/>
      <c r="F49" s="7"/>
      <c r="G49" s="7"/>
      <c r="H49" s="7"/>
      <c r="I49" s="7"/>
      <c r="J49" s="7"/>
      <c r="K49" s="7"/>
      <c r="L49" s="7"/>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26"/>
  <sheetViews>
    <sheetView showGridLines="0" topLeftCell="I1" workbookViewId="0">
      <selection activeCell="U5" sqref="U5"/>
    </sheetView>
  </sheetViews>
  <sheetFormatPr defaultColWidth="8.90625" defaultRowHeight="12.5"/>
  <cols>
    <col min="1" max="1" width="29.54296875" style="2" bestFit="1" customWidth="1"/>
    <col min="2" max="2" width="14.36328125" style="2" bestFit="1" customWidth="1"/>
    <col min="3" max="3" width="14.08984375" style="2" bestFit="1" customWidth="1"/>
    <col min="4" max="10" width="13.6328125" style="2" bestFit="1" customWidth="1"/>
    <col min="11" max="14" width="14.6328125" style="2" bestFit="1" customWidth="1"/>
    <col min="15" max="21" width="15.36328125" style="2" bestFit="1" customWidth="1"/>
    <col min="22" max="16384" width="8.90625" style="2"/>
  </cols>
  <sheetData>
    <row r="1" spans="1:21" ht="13">
      <c r="A1" s="19" t="s">
        <v>0</v>
      </c>
    </row>
    <row r="2" spans="1:21" ht="13">
      <c r="A2" s="19" t="s">
        <v>94</v>
      </c>
      <c r="B2" s="11" t="s">
        <v>30</v>
      </c>
      <c r="C2" s="11" t="s">
        <v>31</v>
      </c>
      <c r="D2" s="11" t="s">
        <v>32</v>
      </c>
      <c r="E2" s="11" t="s">
        <v>33</v>
      </c>
      <c r="F2" s="11" t="s">
        <v>34</v>
      </c>
      <c r="G2" s="11" t="s">
        <v>35</v>
      </c>
      <c r="H2" s="11" t="s">
        <v>36</v>
      </c>
      <c r="I2" s="11" t="s">
        <v>37</v>
      </c>
      <c r="J2" s="11" t="s">
        <v>38</v>
      </c>
      <c r="K2" s="11" t="s">
        <v>39</v>
      </c>
      <c r="L2" s="11" t="s">
        <v>40</v>
      </c>
      <c r="M2" s="11" t="s">
        <v>41</v>
      </c>
      <c r="N2" s="11" t="s">
        <v>42</v>
      </c>
      <c r="O2" s="11" t="s">
        <v>43</v>
      </c>
      <c r="P2" s="11" t="s">
        <v>44</v>
      </c>
      <c r="Q2" s="11" t="s">
        <v>45</v>
      </c>
      <c r="R2" s="11" t="s">
        <v>46</v>
      </c>
      <c r="S2" s="11" t="s">
        <v>47</v>
      </c>
      <c r="T2" s="11" t="s">
        <v>48</v>
      </c>
      <c r="U2" s="11" t="s">
        <v>49</v>
      </c>
    </row>
    <row r="4" spans="1:21">
      <c r="A4" s="2" t="s">
        <v>95</v>
      </c>
      <c r="B4" s="7">
        <f>PnL!B30</f>
        <v>0</v>
      </c>
      <c r="C4" s="7">
        <f>PnL!C30</f>
        <v>0</v>
      </c>
      <c r="D4" s="7">
        <f>PnL!D30</f>
        <v>0</v>
      </c>
      <c r="E4" s="7">
        <f>PnL!E30</f>
        <v>0</v>
      </c>
      <c r="F4" s="7">
        <f>PnL!F30</f>
        <v>0</v>
      </c>
      <c r="G4" s="7">
        <f>PnL!G30</f>
        <v>0</v>
      </c>
      <c r="H4" s="7">
        <f>PnL!H30</f>
        <v>0</v>
      </c>
      <c r="I4" s="7">
        <f>PnL!I30</f>
        <v>0</v>
      </c>
      <c r="J4" s="7">
        <f>PnL!J30</f>
        <v>0</v>
      </c>
      <c r="K4" s="7">
        <f>PnL!K30</f>
        <v>0</v>
      </c>
      <c r="L4" s="7">
        <f>PnL!L30</f>
        <v>0</v>
      </c>
      <c r="M4" s="7">
        <f>PnL!M30</f>
        <v>0</v>
      </c>
      <c r="N4" s="7">
        <f>PnL!N30</f>
        <v>0</v>
      </c>
      <c r="O4" s="7">
        <f>PnL!O30</f>
        <v>0</v>
      </c>
      <c r="P4" s="7">
        <f>PnL!P30</f>
        <v>0</v>
      </c>
      <c r="Q4" s="7">
        <f>PnL!Q30</f>
        <v>0</v>
      </c>
      <c r="R4" s="7">
        <f>PnL!R30</f>
        <v>0</v>
      </c>
      <c r="S4" s="7">
        <f>PnL!S30</f>
        <v>0</v>
      </c>
      <c r="T4" s="7">
        <f>PnL!T30</f>
        <v>0</v>
      </c>
      <c r="U4" s="7">
        <f>PnL!U30</f>
        <v>0</v>
      </c>
    </row>
    <row r="5" spans="1:21">
      <c r="A5" s="2" t="s">
        <v>96</v>
      </c>
      <c r="B5" s="7">
        <f>PnL!B14+PnL!B22</f>
        <v>0</v>
      </c>
      <c r="C5" s="7">
        <f>PnL!C14+PnL!C22</f>
        <v>0</v>
      </c>
      <c r="D5" s="7">
        <f>PnL!D14+PnL!D22</f>
        <v>0</v>
      </c>
      <c r="E5" s="7">
        <f>PnL!E14+PnL!E22</f>
        <v>0</v>
      </c>
      <c r="F5" s="7">
        <f>PnL!F14+PnL!F22</f>
        <v>0</v>
      </c>
      <c r="G5" s="7">
        <f>PnL!G14+PnL!G22</f>
        <v>0</v>
      </c>
      <c r="H5" s="7">
        <f>PnL!H14+PnL!H22</f>
        <v>0</v>
      </c>
      <c r="I5" s="7">
        <f>PnL!I14+PnL!I22</f>
        <v>0</v>
      </c>
      <c r="J5" s="7">
        <f>PnL!J14+PnL!J22</f>
        <v>0</v>
      </c>
      <c r="K5" s="7">
        <f>PnL!K14+PnL!K22</f>
        <v>0</v>
      </c>
      <c r="L5" s="7">
        <f>PnL!L14+PnL!L22</f>
        <v>0</v>
      </c>
      <c r="M5" s="7">
        <f>PnL!M14+PnL!M22</f>
        <v>0</v>
      </c>
      <c r="N5" s="7">
        <f>PnL!N14+PnL!N22</f>
        <v>0</v>
      </c>
      <c r="O5" s="7">
        <f>PnL!O14+PnL!O22</f>
        <v>0</v>
      </c>
      <c r="P5" s="7">
        <f>PnL!P14+PnL!P22</f>
        <v>0</v>
      </c>
      <c r="Q5" s="7">
        <f>PnL!Q14+PnL!Q22</f>
        <v>0</v>
      </c>
      <c r="R5" s="7">
        <f>PnL!R14+PnL!R22</f>
        <v>0</v>
      </c>
      <c r="S5" s="7">
        <f>PnL!S14+PnL!S22</f>
        <v>0</v>
      </c>
      <c r="T5" s="7">
        <f>PnL!T14+PnL!T22</f>
        <v>0</v>
      </c>
      <c r="U5" s="7">
        <f>PnL!U14+PnL!U22</f>
        <v>0</v>
      </c>
    </row>
    <row r="7" spans="1:21">
      <c r="A7" s="2" t="s">
        <v>97</v>
      </c>
    </row>
    <row r="8" spans="1:21">
      <c r="A8" s="2" t="s">
        <v>86</v>
      </c>
      <c r="B8" s="7">
        <f>BS!B6-BS!C6</f>
        <v>0</v>
      </c>
      <c r="C8" s="7">
        <f>BS!C6-BS!D6</f>
        <v>0</v>
      </c>
      <c r="D8" s="7">
        <f>BS!D6-BS!E6</f>
        <v>0</v>
      </c>
      <c r="E8" s="7">
        <f>BS!E6-BS!F6</f>
        <v>0</v>
      </c>
      <c r="F8" s="7">
        <f>BS!F6-BS!G6</f>
        <v>0</v>
      </c>
      <c r="G8" s="7">
        <f>BS!G6-BS!H6</f>
        <v>0</v>
      </c>
      <c r="H8" s="7">
        <f>BS!H6-BS!I6</f>
        <v>0</v>
      </c>
      <c r="I8" s="7">
        <f>BS!I6-BS!J6</f>
        <v>0</v>
      </c>
      <c r="J8" s="7">
        <f>BS!J6-BS!K6</f>
        <v>0</v>
      </c>
      <c r="K8" s="7">
        <f>BS!K6-BS!L6</f>
        <v>0</v>
      </c>
      <c r="L8" s="7">
        <f>BS!L6-BS!M6</f>
        <v>0</v>
      </c>
      <c r="M8" s="7">
        <f>BS!M6-BS!N6</f>
        <v>0</v>
      </c>
      <c r="N8" s="7">
        <f>BS!N6-BS!O6</f>
        <v>0</v>
      </c>
      <c r="O8" s="7">
        <f>BS!O6-BS!P6</f>
        <v>0</v>
      </c>
      <c r="P8" s="7">
        <f>BS!P6-BS!Q6</f>
        <v>0</v>
      </c>
      <c r="Q8" s="7">
        <f>BS!Q6-BS!R6</f>
        <v>0</v>
      </c>
      <c r="R8" s="7">
        <f>BS!R6-BS!S6</f>
        <v>0</v>
      </c>
      <c r="S8" s="7">
        <f>BS!S6-BS!T6</f>
        <v>0</v>
      </c>
      <c r="T8" s="7">
        <f>BS!T6-BS!U6</f>
        <v>0</v>
      </c>
      <c r="U8" s="7">
        <f>BS!U6-BS!V6</f>
        <v>0</v>
      </c>
    </row>
    <row r="9" spans="1:21">
      <c r="A9" s="2" t="s">
        <v>99</v>
      </c>
      <c r="B9" s="7">
        <f>BS!B7-BS!C7</f>
        <v>0</v>
      </c>
      <c r="C9" s="7">
        <f>BS!C7-BS!D7</f>
        <v>0</v>
      </c>
      <c r="D9" s="7">
        <f>BS!D7-BS!E7</f>
        <v>0</v>
      </c>
      <c r="E9" s="7">
        <f>BS!E7-BS!F7</f>
        <v>0</v>
      </c>
      <c r="F9" s="7">
        <f>BS!F7-BS!G7</f>
        <v>0</v>
      </c>
      <c r="G9" s="7">
        <f>BS!G7-BS!H7</f>
        <v>0</v>
      </c>
      <c r="H9" s="7">
        <f>BS!H7-BS!I7</f>
        <v>0</v>
      </c>
      <c r="I9" s="7">
        <f>BS!I7-BS!J7</f>
        <v>0</v>
      </c>
      <c r="J9" s="7">
        <f>BS!J7-BS!K7</f>
        <v>0</v>
      </c>
      <c r="K9" s="7">
        <f>BS!K7-BS!L7</f>
        <v>0</v>
      </c>
      <c r="L9" s="7">
        <f>BS!L7-BS!M7</f>
        <v>0</v>
      </c>
      <c r="M9" s="7">
        <f>BS!M7-BS!N7</f>
        <v>0</v>
      </c>
      <c r="N9" s="7">
        <f>BS!N7-BS!O7</f>
        <v>0</v>
      </c>
      <c r="O9" s="7">
        <f>BS!O7-BS!P7</f>
        <v>0</v>
      </c>
      <c r="P9" s="7">
        <f>BS!P7-BS!Q7</f>
        <v>0</v>
      </c>
      <c r="Q9" s="7">
        <f>BS!Q7-BS!R7</f>
        <v>0</v>
      </c>
      <c r="R9" s="7">
        <f>BS!R7-BS!S7</f>
        <v>0</v>
      </c>
      <c r="S9" s="7">
        <f>BS!S7-BS!T7</f>
        <v>0</v>
      </c>
      <c r="T9" s="7">
        <f>BS!T7-BS!U7</f>
        <v>0</v>
      </c>
      <c r="U9" s="7">
        <f>BS!U7-BS!V7</f>
        <v>0</v>
      </c>
    </row>
    <row r="10" spans="1:21">
      <c r="A10" s="2" t="s">
        <v>98</v>
      </c>
      <c r="B10" s="7">
        <f>BS!C16-BS!B16</f>
        <v>0</v>
      </c>
      <c r="C10" s="7">
        <f>BS!D16-BS!C16</f>
        <v>0</v>
      </c>
      <c r="D10" s="7">
        <f>BS!E16-BS!D16</f>
        <v>0</v>
      </c>
      <c r="E10" s="7">
        <f>BS!F16-BS!E16</f>
        <v>0</v>
      </c>
      <c r="F10" s="7">
        <f>BS!G16-BS!F16</f>
        <v>0</v>
      </c>
      <c r="G10" s="7">
        <f>BS!H16-BS!G16</f>
        <v>0</v>
      </c>
      <c r="H10" s="7">
        <f>BS!I16-BS!H16</f>
        <v>0</v>
      </c>
      <c r="I10" s="7">
        <f>BS!J16-BS!I16</f>
        <v>0</v>
      </c>
      <c r="J10" s="7">
        <f>BS!K16-BS!J16</f>
        <v>0</v>
      </c>
      <c r="K10" s="7">
        <f>BS!L16-BS!K16</f>
        <v>0</v>
      </c>
      <c r="L10" s="7">
        <f>BS!M16-BS!L16</f>
        <v>0</v>
      </c>
      <c r="M10" s="7">
        <f>BS!N16-BS!M16</f>
        <v>0</v>
      </c>
      <c r="N10" s="7">
        <f>BS!O16-BS!N16</f>
        <v>0</v>
      </c>
      <c r="O10" s="7">
        <f>BS!P16-BS!O16</f>
        <v>0</v>
      </c>
      <c r="P10" s="7">
        <f>BS!Q16-BS!P16</f>
        <v>0</v>
      </c>
      <c r="Q10" s="7">
        <f>BS!R16-BS!Q16</f>
        <v>0</v>
      </c>
      <c r="R10" s="7">
        <f>BS!S16-BS!R16</f>
        <v>0</v>
      </c>
      <c r="S10" s="7">
        <f>BS!T16-BS!S16</f>
        <v>0</v>
      </c>
      <c r="T10" s="7">
        <f>BS!U16-BS!T16</f>
        <v>0</v>
      </c>
      <c r="U10" s="7">
        <f>BS!V16-BS!U16</f>
        <v>0</v>
      </c>
    </row>
    <row r="12" spans="1:21">
      <c r="A12" s="2" t="s">
        <v>101</v>
      </c>
      <c r="B12" s="7">
        <f>-PnL!B32</f>
        <v>0</v>
      </c>
      <c r="C12" s="7">
        <f>-PnL!C32</f>
        <v>0</v>
      </c>
      <c r="D12" s="7">
        <f>-PnL!D32</f>
        <v>0</v>
      </c>
      <c r="E12" s="7">
        <f>-PnL!E32</f>
        <v>0</v>
      </c>
      <c r="F12" s="7">
        <f>-PnL!F32</f>
        <v>0</v>
      </c>
      <c r="G12" s="7">
        <f>-PnL!G32</f>
        <v>0</v>
      </c>
      <c r="H12" s="7">
        <f>-PnL!H32</f>
        <v>0</v>
      </c>
      <c r="I12" s="7">
        <f>-PnL!I32</f>
        <v>0</v>
      </c>
      <c r="J12" s="7">
        <f>-PnL!J32</f>
        <v>0</v>
      </c>
      <c r="K12" s="7">
        <f>-PnL!K32</f>
        <v>0</v>
      </c>
      <c r="L12" s="7">
        <f>-PnL!L32</f>
        <v>0</v>
      </c>
      <c r="M12" s="7">
        <f>-PnL!M32</f>
        <v>0</v>
      </c>
      <c r="N12" s="7">
        <f>-PnL!N32</f>
        <v>0</v>
      </c>
      <c r="O12" s="7">
        <f>-PnL!O32</f>
        <v>0</v>
      </c>
      <c r="P12" s="7">
        <f>-PnL!P32</f>
        <v>0</v>
      </c>
      <c r="Q12" s="7">
        <f>-PnL!Q32</f>
        <v>0</v>
      </c>
      <c r="R12" s="7">
        <f>-PnL!R32</f>
        <v>0</v>
      </c>
      <c r="S12" s="7">
        <f>-PnL!S32</f>
        <v>0</v>
      </c>
      <c r="T12" s="7">
        <f>-PnL!T32</f>
        <v>0</v>
      </c>
      <c r="U12" s="7">
        <f>-PnL!U32</f>
        <v>0</v>
      </c>
    </row>
    <row r="14" spans="1:21">
      <c r="A14" s="2" t="s">
        <v>100</v>
      </c>
      <c r="B14" s="7">
        <f t="shared" ref="B14:U14" si="0">B4+B5+B8+B9+B10+B12</f>
        <v>0</v>
      </c>
      <c r="C14" s="7">
        <f t="shared" si="0"/>
        <v>0</v>
      </c>
      <c r="D14" s="7">
        <f t="shared" si="0"/>
        <v>0</v>
      </c>
      <c r="E14" s="7">
        <f t="shared" si="0"/>
        <v>0</v>
      </c>
      <c r="F14" s="7">
        <f t="shared" si="0"/>
        <v>0</v>
      </c>
      <c r="G14" s="7">
        <f t="shared" si="0"/>
        <v>0</v>
      </c>
      <c r="H14" s="7">
        <f t="shared" si="0"/>
        <v>0</v>
      </c>
      <c r="I14" s="7">
        <f t="shared" si="0"/>
        <v>0</v>
      </c>
      <c r="J14" s="7">
        <f t="shared" si="0"/>
        <v>0</v>
      </c>
      <c r="K14" s="7">
        <f t="shared" si="0"/>
        <v>0</v>
      </c>
      <c r="L14" s="7">
        <f t="shared" si="0"/>
        <v>0</v>
      </c>
      <c r="M14" s="7">
        <f t="shared" si="0"/>
        <v>0</v>
      </c>
      <c r="N14" s="7">
        <f t="shared" si="0"/>
        <v>0</v>
      </c>
      <c r="O14" s="7">
        <f t="shared" si="0"/>
        <v>0</v>
      </c>
      <c r="P14" s="7">
        <f t="shared" si="0"/>
        <v>0</v>
      </c>
      <c r="Q14" s="7">
        <f t="shared" si="0"/>
        <v>0</v>
      </c>
      <c r="R14" s="7">
        <f t="shared" si="0"/>
        <v>0</v>
      </c>
      <c r="S14" s="7">
        <f t="shared" si="0"/>
        <v>0</v>
      </c>
      <c r="T14" s="7">
        <f t="shared" si="0"/>
        <v>0</v>
      </c>
      <c r="U14" s="7">
        <f t="shared" si="0"/>
        <v>0</v>
      </c>
    </row>
    <row r="16" spans="1:21">
      <c r="A16" s="2" t="s">
        <v>102</v>
      </c>
    </row>
    <row r="17" spans="1:21">
      <c r="A17" s="2" t="s">
        <v>88</v>
      </c>
      <c r="B17" s="7">
        <f>-(FA!C9+FA!C12+FA!C13+'Capital Costs '!D11)</f>
        <v>0</v>
      </c>
      <c r="C17" s="7">
        <f>-FA!C8</f>
        <v>0</v>
      </c>
      <c r="D17" s="7">
        <f>-FA!C10</f>
        <v>0</v>
      </c>
      <c r="E17" s="7">
        <v>0</v>
      </c>
      <c r="F17" s="7">
        <f>-FA!C11</f>
        <v>0</v>
      </c>
      <c r="G17" s="7">
        <f>0</f>
        <v>0</v>
      </c>
      <c r="H17" s="7">
        <f t="shared" ref="H17:U17" si="1">G17</f>
        <v>0</v>
      </c>
      <c r="I17" s="7">
        <f t="shared" si="1"/>
        <v>0</v>
      </c>
      <c r="J17" s="7">
        <f t="shared" si="1"/>
        <v>0</v>
      </c>
      <c r="K17" s="7">
        <f t="shared" si="1"/>
        <v>0</v>
      </c>
      <c r="L17" s="7">
        <f t="shared" si="1"/>
        <v>0</v>
      </c>
      <c r="M17" s="7">
        <f t="shared" si="1"/>
        <v>0</v>
      </c>
      <c r="N17" s="7">
        <f t="shared" si="1"/>
        <v>0</v>
      </c>
      <c r="O17" s="7">
        <f t="shared" si="1"/>
        <v>0</v>
      </c>
      <c r="P17" s="7">
        <f t="shared" si="1"/>
        <v>0</v>
      </c>
      <c r="Q17" s="7">
        <f t="shared" si="1"/>
        <v>0</v>
      </c>
      <c r="R17" s="7">
        <f t="shared" si="1"/>
        <v>0</v>
      </c>
      <c r="S17" s="7">
        <f t="shared" si="1"/>
        <v>0</v>
      </c>
      <c r="T17" s="7">
        <f t="shared" si="1"/>
        <v>0</v>
      </c>
      <c r="U17" s="7">
        <f t="shared" si="1"/>
        <v>0</v>
      </c>
    </row>
    <row r="19" spans="1:21">
      <c r="A19" s="2" t="s">
        <v>103</v>
      </c>
    </row>
    <row r="20" spans="1:21">
      <c r="A20" s="2" t="s">
        <v>92</v>
      </c>
      <c r="B20" s="7">
        <f>BS!C22</f>
        <v>0</v>
      </c>
      <c r="C20" s="7">
        <f>BS!D22-BS!C22</f>
        <v>0</v>
      </c>
      <c r="D20" s="18">
        <f>BS!E22-BS!D22</f>
        <v>0</v>
      </c>
      <c r="E20" s="18">
        <f>BS!F22-BS!E22</f>
        <v>0</v>
      </c>
      <c r="F20" s="18">
        <f>BS!G22-BS!F22</f>
        <v>0</v>
      </c>
      <c r="G20" s="18">
        <f>BS!H22-BS!G22</f>
        <v>0</v>
      </c>
      <c r="H20" s="18">
        <f>BS!I22-BS!H22</f>
        <v>0</v>
      </c>
      <c r="I20" s="18">
        <f>BS!J22-BS!I22</f>
        <v>0</v>
      </c>
      <c r="J20" s="18">
        <f>BS!K22-BS!J22</f>
        <v>0</v>
      </c>
      <c r="K20" s="18">
        <f>BS!L22-BS!K22</f>
        <v>0</v>
      </c>
      <c r="L20" s="18">
        <f>BS!M22-BS!L22</f>
        <v>0</v>
      </c>
      <c r="M20" s="18">
        <f>BS!N22-BS!M22</f>
        <v>0</v>
      </c>
      <c r="N20" s="18">
        <f>BS!O22-BS!N22</f>
        <v>0</v>
      </c>
      <c r="O20" s="18">
        <f>BS!P22-BS!O22</f>
        <v>0</v>
      </c>
      <c r="P20" s="18">
        <f>BS!Q22-BS!P22</f>
        <v>0</v>
      </c>
      <c r="Q20" s="18">
        <f>BS!R22-BS!Q22</f>
        <v>0</v>
      </c>
      <c r="R20" s="18">
        <f>BS!S22-BS!R22</f>
        <v>0</v>
      </c>
      <c r="S20" s="18">
        <f>BS!T22-BS!S22</f>
        <v>0</v>
      </c>
      <c r="T20" s="18">
        <f>BS!U22-BS!T22</f>
        <v>0</v>
      </c>
      <c r="U20" s="18">
        <f>BS!V22-BS!U22</f>
        <v>0</v>
      </c>
    </row>
    <row r="21" spans="1:21">
      <c r="A21" s="2" t="s">
        <v>104</v>
      </c>
      <c r="B21" s="18">
        <v>0</v>
      </c>
      <c r="C21" s="18">
        <v>0</v>
      </c>
      <c r="D21" s="18">
        <v>0</v>
      </c>
      <c r="E21" s="18">
        <v>0</v>
      </c>
      <c r="F21" s="18">
        <v>0</v>
      </c>
      <c r="G21" s="18">
        <v>0</v>
      </c>
      <c r="H21" s="18">
        <v>0</v>
      </c>
      <c r="I21" s="18">
        <v>0</v>
      </c>
      <c r="J21" s="18">
        <v>0</v>
      </c>
      <c r="K21" s="18">
        <v>0</v>
      </c>
      <c r="L21" s="18">
        <v>0</v>
      </c>
      <c r="M21" s="18">
        <v>0</v>
      </c>
      <c r="N21" s="18">
        <v>0</v>
      </c>
      <c r="O21" s="18">
        <v>0</v>
      </c>
      <c r="P21" s="18">
        <v>0</v>
      </c>
      <c r="Q21" s="18">
        <v>0</v>
      </c>
      <c r="R21" s="18">
        <v>0</v>
      </c>
      <c r="S21" s="18">
        <v>0</v>
      </c>
      <c r="T21" s="18">
        <v>0</v>
      </c>
      <c r="U21" s="18">
        <v>0</v>
      </c>
    </row>
    <row r="24" spans="1:21">
      <c r="A24" s="2" t="s">
        <v>105</v>
      </c>
      <c r="B24" s="9">
        <f>B14+B17+B20</f>
        <v>0</v>
      </c>
      <c r="C24" s="9">
        <f>C14+C17+C20</f>
        <v>0</v>
      </c>
      <c r="D24" s="9">
        <f t="shared" ref="D24:U24" si="2">D14+D17+D20</f>
        <v>0</v>
      </c>
      <c r="E24" s="9">
        <f t="shared" si="2"/>
        <v>0</v>
      </c>
      <c r="F24" s="9">
        <f t="shared" si="2"/>
        <v>0</v>
      </c>
      <c r="G24" s="9">
        <f t="shared" si="2"/>
        <v>0</v>
      </c>
      <c r="H24" s="9">
        <f t="shared" si="2"/>
        <v>0</v>
      </c>
      <c r="I24" s="9">
        <f t="shared" si="2"/>
        <v>0</v>
      </c>
      <c r="J24" s="9">
        <f t="shared" si="2"/>
        <v>0</v>
      </c>
      <c r="K24" s="9">
        <f t="shared" si="2"/>
        <v>0</v>
      </c>
      <c r="L24" s="9">
        <f t="shared" si="2"/>
        <v>0</v>
      </c>
      <c r="M24" s="9">
        <f t="shared" si="2"/>
        <v>0</v>
      </c>
      <c r="N24" s="9">
        <f t="shared" si="2"/>
        <v>0</v>
      </c>
      <c r="O24" s="9">
        <f t="shared" si="2"/>
        <v>0</v>
      </c>
      <c r="P24" s="9">
        <f t="shared" si="2"/>
        <v>0</v>
      </c>
      <c r="Q24" s="9">
        <f t="shared" si="2"/>
        <v>0</v>
      </c>
      <c r="R24" s="9">
        <f t="shared" si="2"/>
        <v>0</v>
      </c>
      <c r="S24" s="9">
        <f t="shared" si="2"/>
        <v>0</v>
      </c>
      <c r="T24" s="9">
        <f t="shared" si="2"/>
        <v>0</v>
      </c>
      <c r="U24" s="9">
        <f t="shared" si="2"/>
        <v>0</v>
      </c>
    </row>
    <row r="25" spans="1:21">
      <c r="A25" s="2" t="s">
        <v>197</v>
      </c>
      <c r="B25" s="2">
        <v>0</v>
      </c>
      <c r="C25" s="9">
        <f>B26</f>
        <v>0</v>
      </c>
      <c r="D25" s="9">
        <f t="shared" ref="D25:U25" si="3">C26</f>
        <v>0</v>
      </c>
      <c r="E25" s="9">
        <f t="shared" si="3"/>
        <v>0</v>
      </c>
      <c r="F25" s="9">
        <f t="shared" si="3"/>
        <v>0</v>
      </c>
      <c r="G25" s="9">
        <f t="shared" si="3"/>
        <v>0</v>
      </c>
      <c r="H25" s="9">
        <f t="shared" si="3"/>
        <v>0</v>
      </c>
      <c r="I25" s="9">
        <f t="shared" si="3"/>
        <v>0</v>
      </c>
      <c r="J25" s="9">
        <f t="shared" si="3"/>
        <v>0</v>
      </c>
      <c r="K25" s="9">
        <f t="shared" si="3"/>
        <v>0</v>
      </c>
      <c r="L25" s="9">
        <f t="shared" si="3"/>
        <v>0</v>
      </c>
      <c r="M25" s="9">
        <f t="shared" si="3"/>
        <v>0</v>
      </c>
      <c r="N25" s="9">
        <f t="shared" si="3"/>
        <v>0</v>
      </c>
      <c r="O25" s="9">
        <f t="shared" si="3"/>
        <v>0</v>
      </c>
      <c r="P25" s="9">
        <f t="shared" si="3"/>
        <v>0</v>
      </c>
      <c r="Q25" s="9">
        <f t="shared" si="3"/>
        <v>0</v>
      </c>
      <c r="R25" s="9">
        <f t="shared" si="3"/>
        <v>0</v>
      </c>
      <c r="S25" s="9">
        <f t="shared" si="3"/>
        <v>0</v>
      </c>
      <c r="T25" s="9">
        <f t="shared" si="3"/>
        <v>0</v>
      </c>
      <c r="U25" s="9">
        <f t="shared" si="3"/>
        <v>0</v>
      </c>
    </row>
    <row r="26" spans="1:21">
      <c r="A26" s="2" t="s">
        <v>196</v>
      </c>
      <c r="B26" s="9">
        <f>B24+B25</f>
        <v>0</v>
      </c>
      <c r="C26" s="9">
        <f>C24+C25</f>
        <v>0</v>
      </c>
      <c r="D26" s="9">
        <f t="shared" ref="D26:U26" si="4">D24+D25</f>
        <v>0</v>
      </c>
      <c r="E26" s="9">
        <f t="shared" si="4"/>
        <v>0</v>
      </c>
      <c r="F26" s="9">
        <f t="shared" si="4"/>
        <v>0</v>
      </c>
      <c r="G26" s="9">
        <f t="shared" si="4"/>
        <v>0</v>
      </c>
      <c r="H26" s="9">
        <f t="shared" si="4"/>
        <v>0</v>
      </c>
      <c r="I26" s="9">
        <f t="shared" si="4"/>
        <v>0</v>
      </c>
      <c r="J26" s="9">
        <f t="shared" si="4"/>
        <v>0</v>
      </c>
      <c r="K26" s="9">
        <f t="shared" si="4"/>
        <v>0</v>
      </c>
      <c r="L26" s="9">
        <f t="shared" si="4"/>
        <v>0</v>
      </c>
      <c r="M26" s="9">
        <f t="shared" si="4"/>
        <v>0</v>
      </c>
      <c r="N26" s="9">
        <f t="shared" si="4"/>
        <v>0</v>
      </c>
      <c r="O26" s="9">
        <f t="shared" si="4"/>
        <v>0</v>
      </c>
      <c r="P26" s="9">
        <f t="shared" si="4"/>
        <v>0</v>
      </c>
      <c r="Q26" s="9">
        <f t="shared" si="4"/>
        <v>0</v>
      </c>
      <c r="R26" s="9">
        <f t="shared" si="4"/>
        <v>0</v>
      </c>
      <c r="S26" s="9">
        <f t="shared" si="4"/>
        <v>0</v>
      </c>
      <c r="T26" s="9">
        <f t="shared" si="4"/>
        <v>0</v>
      </c>
      <c r="U26" s="9">
        <f t="shared" si="4"/>
        <v>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CE88A-3618-4374-BE7B-0E7383EC2CCE}">
  <dimension ref="A1:V29"/>
  <sheetViews>
    <sheetView showGridLines="0" zoomScale="79" workbookViewId="0">
      <selection activeCell="B13" sqref="B13"/>
    </sheetView>
  </sheetViews>
  <sheetFormatPr defaultColWidth="8.90625" defaultRowHeight="12.5"/>
  <cols>
    <col min="1" max="1" width="29.54296875" style="2" bestFit="1" customWidth="1"/>
    <col min="2" max="2" width="29.54296875" style="2" customWidth="1"/>
    <col min="3" max="3" width="14.36328125" style="2" bestFit="1" customWidth="1"/>
    <col min="4" max="11" width="13.6328125" style="2" bestFit="1" customWidth="1"/>
    <col min="12" max="15" width="14.6328125" style="2" bestFit="1" customWidth="1"/>
    <col min="16" max="21" width="15.36328125" style="2" bestFit="1" customWidth="1"/>
    <col min="22" max="22" width="17.81640625" style="2" bestFit="1" customWidth="1"/>
    <col min="23" max="16384" width="8.90625" style="2"/>
  </cols>
  <sheetData>
    <row r="1" spans="1:22" ht="13">
      <c r="A1" s="19" t="s">
        <v>0</v>
      </c>
      <c r="B1" s="12"/>
    </row>
    <row r="2" spans="1:22" ht="13">
      <c r="A2" s="19" t="s">
        <v>166</v>
      </c>
      <c r="B2" s="11">
        <v>0</v>
      </c>
      <c r="C2" s="11">
        <v>1</v>
      </c>
      <c r="D2" s="11">
        <v>2</v>
      </c>
      <c r="E2" s="11">
        <v>3</v>
      </c>
      <c r="F2" s="11">
        <v>4</v>
      </c>
      <c r="G2" s="11">
        <v>5</v>
      </c>
      <c r="H2" s="11">
        <v>6</v>
      </c>
      <c r="I2" s="11">
        <v>7</v>
      </c>
      <c r="J2" s="11">
        <v>8</v>
      </c>
      <c r="K2" s="11">
        <v>9</v>
      </c>
      <c r="L2" s="11">
        <v>10</v>
      </c>
      <c r="M2" s="11">
        <v>11</v>
      </c>
      <c r="N2" s="11">
        <v>12</v>
      </c>
      <c r="O2" s="11">
        <v>13</v>
      </c>
      <c r="P2" s="11">
        <v>14</v>
      </c>
      <c r="Q2" s="11">
        <v>15</v>
      </c>
      <c r="R2" s="11">
        <v>16</v>
      </c>
      <c r="S2" s="11">
        <v>17</v>
      </c>
      <c r="T2" s="11">
        <v>18</v>
      </c>
      <c r="U2" s="11">
        <v>19</v>
      </c>
      <c r="V2" s="11">
        <v>20</v>
      </c>
    </row>
    <row r="4" spans="1:22" ht="13">
      <c r="A4" s="1" t="s">
        <v>82</v>
      </c>
      <c r="B4" s="1"/>
      <c r="C4" s="7">
        <f>PnL!B34</f>
        <v>0</v>
      </c>
      <c r="D4" s="7">
        <f>PnL!C34</f>
        <v>0</v>
      </c>
      <c r="E4" s="7">
        <f>PnL!D34</f>
        <v>0</v>
      </c>
      <c r="F4" s="7">
        <f>PnL!E34</f>
        <v>0</v>
      </c>
      <c r="G4" s="7">
        <f>PnL!F34</f>
        <v>0</v>
      </c>
      <c r="H4" s="7">
        <f>PnL!G34</f>
        <v>0</v>
      </c>
      <c r="I4" s="7">
        <f>PnL!H34</f>
        <v>0</v>
      </c>
      <c r="J4" s="7">
        <f>PnL!I34</f>
        <v>0</v>
      </c>
      <c r="K4" s="7">
        <f>PnL!J34</f>
        <v>0</v>
      </c>
      <c r="L4" s="7">
        <f>PnL!K34</f>
        <v>0</v>
      </c>
      <c r="M4" s="7">
        <f>PnL!L34</f>
        <v>0</v>
      </c>
      <c r="N4" s="7">
        <f>PnL!M34</f>
        <v>0</v>
      </c>
      <c r="O4" s="7">
        <f>PnL!N34</f>
        <v>0</v>
      </c>
      <c r="P4" s="7">
        <f>PnL!O34</f>
        <v>0</v>
      </c>
      <c r="Q4" s="7">
        <f>PnL!P34</f>
        <v>0</v>
      </c>
      <c r="R4" s="7">
        <f>PnL!Q34</f>
        <v>0</v>
      </c>
      <c r="S4" s="7">
        <f>PnL!R34</f>
        <v>0</v>
      </c>
      <c r="T4" s="7">
        <f>PnL!S34</f>
        <v>0</v>
      </c>
      <c r="U4" s="7">
        <f>PnL!T34</f>
        <v>0</v>
      </c>
      <c r="V4" s="7">
        <f>PnL!U34</f>
        <v>0</v>
      </c>
    </row>
    <row r="5" spans="1:22">
      <c r="A5" s="2" t="s">
        <v>96</v>
      </c>
      <c r="C5" s="7">
        <f>CF!B5</f>
        <v>0</v>
      </c>
      <c r="D5" s="7">
        <f>CF!C5</f>
        <v>0</v>
      </c>
      <c r="E5" s="7">
        <f>CF!D5</f>
        <v>0</v>
      </c>
      <c r="F5" s="7">
        <f>CF!E5</f>
        <v>0</v>
      </c>
      <c r="G5" s="7">
        <f>CF!F5</f>
        <v>0</v>
      </c>
      <c r="H5" s="7">
        <f>CF!G5</f>
        <v>0</v>
      </c>
      <c r="I5" s="7">
        <f>CF!H5</f>
        <v>0</v>
      </c>
      <c r="J5" s="7">
        <f>CF!I5</f>
        <v>0</v>
      </c>
      <c r="K5" s="7">
        <f>CF!J5</f>
        <v>0</v>
      </c>
      <c r="L5" s="7">
        <f>CF!K5</f>
        <v>0</v>
      </c>
      <c r="M5" s="7">
        <f>CF!L5</f>
        <v>0</v>
      </c>
      <c r="N5" s="7">
        <f>CF!M5</f>
        <v>0</v>
      </c>
      <c r="O5" s="7">
        <f>CF!N5</f>
        <v>0</v>
      </c>
      <c r="P5" s="7">
        <f>CF!O5</f>
        <v>0</v>
      </c>
      <c r="Q5" s="7">
        <f>CF!P5</f>
        <v>0</v>
      </c>
      <c r="R5" s="7">
        <f>CF!Q5</f>
        <v>0</v>
      </c>
      <c r="S5" s="7">
        <f>CF!R5</f>
        <v>0</v>
      </c>
      <c r="T5" s="7">
        <f>CF!S5</f>
        <v>0</v>
      </c>
      <c r="U5" s="7">
        <f>CF!T5</f>
        <v>0</v>
      </c>
      <c r="V5" s="7">
        <f>CF!U5</f>
        <v>0</v>
      </c>
    </row>
    <row r="6" spans="1:22">
      <c r="A6" s="2" t="s">
        <v>167</v>
      </c>
      <c r="C6" s="7">
        <f>-BS!C38</f>
        <v>0</v>
      </c>
      <c r="D6" s="7">
        <f>(BS!C38-BS!D38)</f>
        <v>0</v>
      </c>
      <c r="E6" s="7">
        <f>(BS!D38-BS!E38)</f>
        <v>0</v>
      </c>
      <c r="F6" s="7">
        <f>(BS!E38-BS!F38)</f>
        <v>0</v>
      </c>
      <c r="G6" s="7">
        <f>(BS!F38-BS!G38)</f>
        <v>0</v>
      </c>
      <c r="H6" s="7">
        <f>(BS!G38-BS!H38)</f>
        <v>0</v>
      </c>
      <c r="I6" s="7">
        <f>(BS!H38-BS!I38)</f>
        <v>0</v>
      </c>
      <c r="J6" s="7">
        <f>(BS!I38-BS!J38)</f>
        <v>0</v>
      </c>
      <c r="K6" s="7">
        <f>(BS!J38-BS!K38)</f>
        <v>0</v>
      </c>
      <c r="L6" s="7">
        <f>(BS!K38-BS!L38)</f>
        <v>0</v>
      </c>
      <c r="M6" s="7">
        <f>(BS!L38-BS!M38)</f>
        <v>0</v>
      </c>
      <c r="N6" s="7">
        <f>(BS!M38-BS!N38)</f>
        <v>0</v>
      </c>
      <c r="O6" s="7">
        <f>(BS!N38-BS!O38)</f>
        <v>0</v>
      </c>
      <c r="P6" s="7">
        <f>(BS!O38-BS!P38)</f>
        <v>0</v>
      </c>
      <c r="Q6" s="7">
        <f>(BS!P38-BS!Q38)</f>
        <v>0</v>
      </c>
      <c r="R6" s="7">
        <f>(BS!Q38-BS!R38)</f>
        <v>0</v>
      </c>
      <c r="S6" s="7">
        <f>(BS!R38-BS!S38)</f>
        <v>0</v>
      </c>
      <c r="T6" s="7">
        <f>(BS!S38-BS!T38)</f>
        <v>0</v>
      </c>
      <c r="U6" s="7">
        <f>(BS!T38-BS!U38)</f>
        <v>0</v>
      </c>
      <c r="V6" s="7">
        <f>(BS!U38-BS!V38)</f>
        <v>0</v>
      </c>
    </row>
    <row r="7" spans="1:22">
      <c r="A7" s="2" t="s">
        <v>168</v>
      </c>
      <c r="B7" s="7">
        <f>-(FA!C13+FA!C12+FA!C9+'Capital Costs '!D11)-MC!B77</f>
        <v>0</v>
      </c>
      <c r="C7" s="7">
        <f>-FA!C8</f>
        <v>0</v>
      </c>
      <c r="D7" s="7">
        <f>-FA!C10</f>
        <v>0</v>
      </c>
      <c r="E7" s="7">
        <v>0</v>
      </c>
      <c r="F7" s="7">
        <f>-FA!C11</f>
        <v>0</v>
      </c>
      <c r="G7" s="7">
        <v>0</v>
      </c>
      <c r="H7" s="7">
        <f>CF!G17</f>
        <v>0</v>
      </c>
      <c r="I7" s="7">
        <f>CF!H17</f>
        <v>0</v>
      </c>
      <c r="J7" s="7">
        <f>CF!I17</f>
        <v>0</v>
      </c>
      <c r="K7" s="7">
        <f>CF!J17</f>
        <v>0</v>
      </c>
      <c r="L7" s="7">
        <f>CF!K17</f>
        <v>0</v>
      </c>
      <c r="M7" s="7">
        <f>CF!L17</f>
        <v>0</v>
      </c>
      <c r="N7" s="7">
        <f>CF!M17</f>
        <v>0</v>
      </c>
      <c r="O7" s="7">
        <f>CF!N17</f>
        <v>0</v>
      </c>
      <c r="P7" s="7">
        <f>CF!O17</f>
        <v>0</v>
      </c>
      <c r="Q7" s="7">
        <f>CF!P17</f>
        <v>0</v>
      </c>
      <c r="R7" s="7">
        <f>CF!Q17</f>
        <v>0</v>
      </c>
      <c r="S7" s="7">
        <f>CF!R17</f>
        <v>0</v>
      </c>
      <c r="T7" s="7">
        <f>CF!S17</f>
        <v>0</v>
      </c>
      <c r="U7" s="7">
        <f>CF!T17</f>
        <v>0</v>
      </c>
      <c r="V7" s="7">
        <f>CF!U17</f>
        <v>0</v>
      </c>
    </row>
    <row r="8" spans="1:22" hidden="1">
      <c r="A8" s="10" t="s">
        <v>169</v>
      </c>
    </row>
    <row r="9" spans="1:22">
      <c r="A9" s="2" t="s">
        <v>164</v>
      </c>
      <c r="B9" s="7">
        <f t="shared" ref="B9:V9" si="0">SUM(B4:B7)</f>
        <v>0</v>
      </c>
      <c r="C9" s="7">
        <f t="shared" si="0"/>
        <v>0</v>
      </c>
      <c r="D9" s="7">
        <f t="shared" si="0"/>
        <v>0</v>
      </c>
      <c r="E9" s="7">
        <f t="shared" si="0"/>
        <v>0</v>
      </c>
      <c r="F9" s="7">
        <f t="shared" si="0"/>
        <v>0</v>
      </c>
      <c r="G9" s="7">
        <f t="shared" si="0"/>
        <v>0</v>
      </c>
      <c r="H9" s="7">
        <f t="shared" si="0"/>
        <v>0</v>
      </c>
      <c r="I9" s="7">
        <f t="shared" si="0"/>
        <v>0</v>
      </c>
      <c r="J9" s="7">
        <f t="shared" si="0"/>
        <v>0</v>
      </c>
      <c r="K9" s="7">
        <f t="shared" si="0"/>
        <v>0</v>
      </c>
      <c r="L9" s="7">
        <f t="shared" si="0"/>
        <v>0</v>
      </c>
      <c r="M9" s="7">
        <f t="shared" si="0"/>
        <v>0</v>
      </c>
      <c r="N9" s="7">
        <f t="shared" si="0"/>
        <v>0</v>
      </c>
      <c r="O9" s="7">
        <f t="shared" si="0"/>
        <v>0</v>
      </c>
      <c r="P9" s="7">
        <f t="shared" si="0"/>
        <v>0</v>
      </c>
      <c r="Q9" s="7">
        <f t="shared" si="0"/>
        <v>0</v>
      </c>
      <c r="R9" s="7">
        <f t="shared" si="0"/>
        <v>0</v>
      </c>
      <c r="S9" s="7">
        <f t="shared" si="0"/>
        <v>0</v>
      </c>
      <c r="T9" s="7">
        <f t="shared" si="0"/>
        <v>0</v>
      </c>
      <c r="U9" s="7">
        <f t="shared" si="0"/>
        <v>0</v>
      </c>
      <c r="V9" s="7">
        <f t="shared" si="0"/>
        <v>0</v>
      </c>
    </row>
    <row r="10" spans="1:22">
      <c r="A10" s="2" t="s">
        <v>165</v>
      </c>
      <c r="C10" s="7"/>
      <c r="D10" s="7"/>
      <c r="E10" s="7"/>
      <c r="F10" s="7"/>
      <c r="G10" s="7"/>
      <c r="H10" s="7"/>
      <c r="I10" s="7"/>
      <c r="J10" s="7"/>
      <c r="K10" s="7"/>
      <c r="L10" s="7"/>
      <c r="M10" s="7"/>
      <c r="N10" s="7"/>
      <c r="O10" s="7"/>
      <c r="P10" s="7"/>
      <c r="Q10" s="7"/>
      <c r="R10" s="7"/>
      <c r="S10" s="7"/>
      <c r="T10" s="7"/>
      <c r="U10" s="7"/>
      <c r="V10" s="2">
        <f>IFERROR((V9*(1+B18)/(B19-B18)),0)</f>
        <v>0</v>
      </c>
    </row>
    <row r="11" spans="1:22">
      <c r="A11" s="2" t="s">
        <v>173</v>
      </c>
      <c r="B11" s="9">
        <f>(B9+B10)</f>
        <v>0</v>
      </c>
      <c r="C11" s="9">
        <f t="shared" ref="C11:U11" si="1">C9+C10</f>
        <v>0</v>
      </c>
      <c r="D11" s="9">
        <f t="shared" si="1"/>
        <v>0</v>
      </c>
      <c r="E11" s="9">
        <f t="shared" si="1"/>
        <v>0</v>
      </c>
      <c r="F11" s="9">
        <f t="shared" si="1"/>
        <v>0</v>
      </c>
      <c r="G11" s="9">
        <f t="shared" si="1"/>
        <v>0</v>
      </c>
      <c r="H11" s="9">
        <f t="shared" si="1"/>
        <v>0</v>
      </c>
      <c r="I11" s="9">
        <f t="shared" si="1"/>
        <v>0</v>
      </c>
      <c r="J11" s="9">
        <f t="shared" si="1"/>
        <v>0</v>
      </c>
      <c r="K11" s="9">
        <f t="shared" si="1"/>
        <v>0</v>
      </c>
      <c r="L11" s="9">
        <f t="shared" si="1"/>
        <v>0</v>
      </c>
      <c r="M11" s="9">
        <f t="shared" si="1"/>
        <v>0</v>
      </c>
      <c r="N11" s="9">
        <f t="shared" si="1"/>
        <v>0</v>
      </c>
      <c r="O11" s="9">
        <f t="shared" si="1"/>
        <v>0</v>
      </c>
      <c r="P11" s="9">
        <f t="shared" si="1"/>
        <v>0</v>
      </c>
      <c r="Q11" s="9">
        <f t="shared" si="1"/>
        <v>0</v>
      </c>
      <c r="R11" s="9">
        <f t="shared" si="1"/>
        <v>0</v>
      </c>
      <c r="S11" s="9">
        <f t="shared" si="1"/>
        <v>0</v>
      </c>
      <c r="T11" s="9">
        <f t="shared" si="1"/>
        <v>0</v>
      </c>
      <c r="U11" s="9">
        <f t="shared" si="1"/>
        <v>0</v>
      </c>
      <c r="V11" s="9">
        <f>V9+V10</f>
        <v>0</v>
      </c>
    </row>
    <row r="12" spans="1:22" ht="13">
      <c r="A12" s="1" t="s">
        <v>174</v>
      </c>
      <c r="B12" s="37">
        <f>IFERROR(NPV(B19,B11:V11),0)</f>
        <v>0</v>
      </c>
      <c r="V12" s="15"/>
    </row>
    <row r="13" spans="1:22" ht="13">
      <c r="A13" s="1" t="s">
        <v>175</v>
      </c>
      <c r="B13" s="33">
        <f>IFERROR(IRR(B11:V11),0)</f>
        <v>0</v>
      </c>
      <c r="C13" s="7"/>
      <c r="D13" s="7"/>
      <c r="E13" s="7"/>
      <c r="F13" s="7"/>
      <c r="G13" s="7"/>
      <c r="H13" s="7"/>
      <c r="I13" s="7"/>
      <c r="J13" s="7"/>
      <c r="K13" s="7"/>
      <c r="L13" s="7"/>
      <c r="M13" s="7"/>
      <c r="N13" s="7"/>
      <c r="O13" s="7"/>
      <c r="P13" s="7"/>
      <c r="Q13" s="7"/>
      <c r="R13" s="7"/>
      <c r="S13" s="7"/>
      <c r="T13" s="7"/>
      <c r="U13" s="7"/>
    </row>
    <row r="14" spans="1:22" ht="14.5">
      <c r="A14"/>
      <c r="B14"/>
    </row>
    <row r="15" spans="1:22" ht="13">
      <c r="A15" s="36"/>
      <c r="B15" s="46"/>
      <c r="C15" s="7"/>
      <c r="D15" s="7"/>
      <c r="E15" s="7"/>
      <c r="F15" s="7"/>
      <c r="G15" s="7"/>
      <c r="H15" s="7"/>
      <c r="I15" s="7"/>
      <c r="J15" s="7"/>
      <c r="K15" s="7"/>
      <c r="L15" s="7"/>
      <c r="M15" s="7"/>
      <c r="N15" s="7"/>
      <c r="O15" s="7"/>
      <c r="P15" s="7"/>
      <c r="Q15" s="7"/>
      <c r="R15" s="7"/>
      <c r="S15" s="7"/>
      <c r="T15" s="7"/>
      <c r="U15" s="7"/>
    </row>
    <row r="16" spans="1:22" ht="13">
      <c r="B16" s="1"/>
      <c r="D16" s="9"/>
      <c r="E16" s="6"/>
      <c r="F16" s="6"/>
      <c r="G16" s="6"/>
      <c r="H16" s="6"/>
      <c r="I16" s="6"/>
    </row>
    <row r="17" spans="1:21">
      <c r="E17" s="7"/>
      <c r="F17" s="7"/>
      <c r="G17" s="7"/>
      <c r="H17" s="7"/>
      <c r="I17" s="7"/>
    </row>
    <row r="18" spans="1:21" ht="13">
      <c r="A18" s="1" t="s">
        <v>171</v>
      </c>
      <c r="B18" s="381">
        <v>0</v>
      </c>
      <c r="C18" s="7"/>
      <c r="E18" s="7"/>
      <c r="F18" s="7"/>
      <c r="G18" s="7"/>
      <c r="H18" s="7"/>
      <c r="I18" s="7"/>
      <c r="J18" s="7"/>
      <c r="K18" s="7"/>
      <c r="L18" s="7"/>
      <c r="M18" s="7"/>
      <c r="N18" s="7"/>
      <c r="O18" s="7"/>
      <c r="P18" s="7"/>
      <c r="Q18" s="7"/>
      <c r="R18" s="7"/>
      <c r="S18" s="7"/>
      <c r="T18" s="7"/>
      <c r="U18" s="7"/>
    </row>
    <row r="19" spans="1:21" ht="13">
      <c r="A19" s="1" t="s">
        <v>172</v>
      </c>
      <c r="B19" s="6">
        <f>B25</f>
        <v>0</v>
      </c>
      <c r="E19" s="7"/>
      <c r="F19" s="7"/>
      <c r="G19" s="7"/>
      <c r="H19" s="7"/>
      <c r="I19" s="7"/>
    </row>
    <row r="20" spans="1:21" ht="14.5">
      <c r="D20"/>
      <c r="E20"/>
      <c r="F20"/>
      <c r="G20"/>
      <c r="H20"/>
      <c r="I20"/>
      <c r="J20"/>
      <c r="K20"/>
    </row>
    <row r="21" spans="1:21" ht="13.75" customHeight="1">
      <c r="C21" s="7"/>
      <c r="D21"/>
      <c r="E21"/>
      <c r="F21"/>
      <c r="G21"/>
      <c r="H21"/>
      <c r="I21"/>
      <c r="J21"/>
      <c r="K21"/>
      <c r="L21" s="18"/>
      <c r="M21" s="18"/>
      <c r="N21" s="18"/>
      <c r="O21" s="18"/>
      <c r="P21" s="18"/>
      <c r="Q21" s="18"/>
      <c r="R21" s="18"/>
      <c r="S21" s="18"/>
      <c r="T21" s="18"/>
      <c r="U21" s="18"/>
    </row>
    <row r="22" spans="1:21" ht="14.5">
      <c r="A22" s="2" t="s">
        <v>178</v>
      </c>
      <c r="B22" s="381">
        <v>0</v>
      </c>
      <c r="C22" s="18"/>
      <c r="D22"/>
      <c r="E22"/>
      <c r="F22"/>
      <c r="G22"/>
      <c r="H22"/>
      <c r="I22"/>
      <c r="J22"/>
      <c r="K22"/>
      <c r="L22" s="18"/>
      <c r="M22" s="18"/>
      <c r="N22" s="18"/>
      <c r="O22" s="18"/>
      <c r="P22" s="18"/>
      <c r="Q22" s="18"/>
      <c r="R22" s="18"/>
      <c r="S22" s="18"/>
      <c r="T22" s="18"/>
      <c r="U22" s="18"/>
    </row>
    <row r="23" spans="1:21" ht="14.5">
      <c r="A23" s="2" t="s">
        <v>179</v>
      </c>
      <c r="B23" s="381">
        <v>0</v>
      </c>
      <c r="D23"/>
      <c r="E23"/>
      <c r="F23"/>
      <c r="G23"/>
      <c r="H23"/>
      <c r="I23"/>
      <c r="J23"/>
      <c r="K23"/>
    </row>
    <row r="24" spans="1:21" ht="14.5">
      <c r="A24" s="2" t="s">
        <v>180</v>
      </c>
      <c r="B24" s="382">
        <v>0</v>
      </c>
      <c r="D24"/>
      <c r="E24"/>
      <c r="F24"/>
      <c r="G24"/>
      <c r="H24"/>
      <c r="I24"/>
      <c r="J24"/>
      <c r="K24"/>
    </row>
    <row r="25" spans="1:21" ht="14.5">
      <c r="A25" s="2" t="s">
        <v>181</v>
      </c>
      <c r="B25" s="15">
        <f>B22+(B23*B24)</f>
        <v>0</v>
      </c>
      <c r="D25"/>
      <c r="E25"/>
      <c r="F25"/>
      <c r="G25"/>
      <c r="H25"/>
      <c r="I25"/>
      <c r="J25"/>
      <c r="K25"/>
    </row>
    <row r="26" spans="1:21" ht="14.5">
      <c r="D26"/>
      <c r="E26"/>
      <c r="F26"/>
      <c r="G26"/>
      <c r="H26"/>
      <c r="I26"/>
      <c r="J26"/>
      <c r="K26"/>
    </row>
    <row r="27" spans="1:21" ht="14.5">
      <c r="D27"/>
      <c r="E27"/>
      <c r="F27"/>
      <c r="G27"/>
      <c r="H27"/>
      <c r="I27"/>
      <c r="J27"/>
      <c r="K27"/>
    </row>
    <row r="28" spans="1:21" ht="13">
      <c r="A28" s="330" t="s">
        <v>662</v>
      </c>
      <c r="B28" s="331"/>
    </row>
    <row r="29" spans="1:21" ht="13">
      <c r="A29" s="332">
        <v>1</v>
      </c>
      <c r="B29" s="332" t="s">
        <v>854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3D215-6EED-4EF4-9B79-7757AF8AC49D}">
  <dimension ref="A1:AB33"/>
  <sheetViews>
    <sheetView showGridLines="0" topLeftCell="A6" zoomScale="82" zoomScaleSheetLayoutView="70" workbookViewId="0">
      <selection activeCell="A24" sqref="A24"/>
    </sheetView>
  </sheetViews>
  <sheetFormatPr defaultColWidth="8.90625" defaultRowHeight="14"/>
  <cols>
    <col min="1" max="1" width="71.36328125" style="260" bestFit="1" customWidth="1"/>
    <col min="2" max="2" width="21.54296875" style="258" bestFit="1" customWidth="1"/>
    <col min="3" max="3" width="15.36328125" style="259" bestFit="1" customWidth="1"/>
    <col min="4" max="4" width="17.36328125" style="259" bestFit="1" customWidth="1"/>
    <col min="5" max="10" width="17.36328125" style="260" bestFit="1" customWidth="1"/>
    <col min="11" max="12" width="18.54296875" style="260" bestFit="1" customWidth="1"/>
    <col min="13" max="16384" width="8.90625" style="260"/>
  </cols>
  <sheetData>
    <row r="1" spans="1:27">
      <c r="A1" s="257" t="s">
        <v>606</v>
      </c>
    </row>
    <row r="2" spans="1:27">
      <c r="A2" s="261" t="s">
        <v>607</v>
      </c>
    </row>
    <row r="3" spans="1:27" ht="14.5" thickBot="1">
      <c r="A3" s="261" t="s">
        <v>632</v>
      </c>
    </row>
    <row r="4" spans="1:27" ht="14.5" thickBot="1">
      <c r="A4" s="421"/>
      <c r="B4" s="422"/>
      <c r="C4" s="422"/>
      <c r="D4" s="422"/>
      <c r="E4" s="422"/>
      <c r="F4" s="422"/>
      <c r="G4" s="422"/>
      <c r="H4" s="422"/>
      <c r="I4" s="422"/>
      <c r="J4" s="422"/>
      <c r="K4" s="422"/>
      <c r="L4" s="422"/>
    </row>
    <row r="5" spans="1:27" s="264" customFormat="1" ht="18" customHeight="1">
      <c r="A5" s="262"/>
      <c r="B5" s="263"/>
      <c r="C5" s="88"/>
      <c r="D5" s="88"/>
      <c r="E5" s="88"/>
      <c r="F5" s="88"/>
      <c r="G5" s="88"/>
      <c r="H5" s="88"/>
      <c r="I5" s="88"/>
      <c r="J5" s="88"/>
      <c r="K5" s="88"/>
      <c r="L5" s="88"/>
    </row>
    <row r="6" spans="1:27" s="264" customFormat="1" ht="18" customHeight="1" thickBot="1">
      <c r="A6" s="283" t="s">
        <v>629</v>
      </c>
      <c r="B6" s="284" t="s">
        <v>605</v>
      </c>
      <c r="C6" s="265">
        <v>1</v>
      </c>
      <c r="D6" s="265">
        <v>2</v>
      </c>
      <c r="E6" s="265">
        <v>3</v>
      </c>
      <c r="F6" s="265">
        <v>4</v>
      </c>
      <c r="G6" s="265">
        <v>5</v>
      </c>
      <c r="H6" s="265">
        <v>6</v>
      </c>
      <c r="I6" s="265">
        <v>7</v>
      </c>
      <c r="J6" s="265">
        <v>8</v>
      </c>
      <c r="K6" s="265">
        <v>9</v>
      </c>
      <c r="L6" s="265">
        <v>10</v>
      </c>
      <c r="M6" s="265">
        <v>11</v>
      </c>
      <c r="N6" s="265">
        <v>12</v>
      </c>
      <c r="O6" s="265">
        <v>13</v>
      </c>
      <c r="P6" s="265">
        <v>14</v>
      </c>
      <c r="Q6" s="265">
        <v>15</v>
      </c>
      <c r="R6" s="265">
        <v>16</v>
      </c>
      <c r="S6" s="265">
        <v>17</v>
      </c>
      <c r="T6" s="265">
        <v>18</v>
      </c>
      <c r="U6" s="265">
        <v>19</v>
      </c>
      <c r="V6" s="265">
        <v>20</v>
      </c>
      <c r="W6" s="265">
        <v>21</v>
      </c>
      <c r="X6" s="265">
        <v>22</v>
      </c>
      <c r="Y6" s="265">
        <v>23</v>
      </c>
      <c r="Z6" s="265">
        <v>24</v>
      </c>
      <c r="AA6" s="265">
        <v>25</v>
      </c>
    </row>
    <row r="7" spans="1:27" s="264" customFormat="1" ht="18" customHeight="1">
      <c r="A7" s="285" t="s">
        <v>630</v>
      </c>
      <c r="B7" s="286" t="e">
        <f>B19</f>
        <v>#REF!</v>
      </c>
      <c r="C7" s="281"/>
      <c r="D7" s="281"/>
      <c r="E7" s="281"/>
      <c r="F7" s="281"/>
      <c r="G7" s="281"/>
      <c r="H7" s="281"/>
      <c r="I7" s="281"/>
      <c r="J7" s="281"/>
      <c r="K7" s="281"/>
      <c r="L7" s="281"/>
      <c r="M7" s="281"/>
      <c r="N7" s="281"/>
      <c r="O7" s="281"/>
      <c r="P7" s="281"/>
      <c r="Q7" s="281"/>
      <c r="R7" s="281"/>
      <c r="S7" s="281"/>
      <c r="T7" s="281"/>
      <c r="U7" s="281"/>
      <c r="V7" s="281"/>
      <c r="W7" s="281"/>
      <c r="X7" s="281"/>
      <c r="Y7" s="281"/>
      <c r="Z7" s="281"/>
      <c r="AA7" s="281"/>
    </row>
    <row r="8" spans="1:27" s="264" customFormat="1" ht="18" customHeight="1">
      <c r="A8" s="282" t="s">
        <v>631</v>
      </c>
      <c r="B8" s="287" t="e">
        <f>B27</f>
        <v>#REF!</v>
      </c>
      <c r="C8" s="281"/>
      <c r="D8" s="281"/>
      <c r="E8" s="281"/>
      <c r="F8" s="281"/>
      <c r="G8" s="281"/>
      <c r="H8" s="281"/>
      <c r="I8" s="281"/>
      <c r="J8" s="281"/>
      <c r="K8" s="281"/>
      <c r="L8" s="281"/>
      <c r="M8" s="281"/>
      <c r="N8" s="281"/>
      <c r="O8" s="281"/>
      <c r="P8" s="281"/>
      <c r="Q8" s="281"/>
      <c r="R8" s="281"/>
      <c r="S8" s="281"/>
      <c r="T8" s="281"/>
      <c r="U8" s="281"/>
      <c r="V8" s="281"/>
      <c r="W8" s="281"/>
      <c r="X8" s="281"/>
      <c r="Y8" s="281"/>
      <c r="Z8" s="281"/>
      <c r="AA8" s="281"/>
    </row>
    <row r="9" spans="1:27" s="264" customFormat="1" ht="18" customHeight="1" thickBot="1">
      <c r="A9" s="288" t="s">
        <v>620</v>
      </c>
      <c r="B9" s="289" t="e">
        <f>B33</f>
        <v>#REF!</v>
      </c>
      <c r="C9" s="281"/>
      <c r="D9" s="281"/>
      <c r="E9" s="281"/>
      <c r="F9" s="281"/>
      <c r="G9" s="281"/>
      <c r="H9" s="281"/>
      <c r="I9" s="281"/>
      <c r="J9" s="281"/>
      <c r="K9" s="281"/>
      <c r="L9" s="281"/>
      <c r="M9" s="281"/>
      <c r="N9" s="281"/>
      <c r="O9" s="281"/>
      <c r="P9" s="281"/>
      <c r="Q9" s="281"/>
      <c r="R9" s="281"/>
      <c r="S9" s="281"/>
      <c r="T9" s="281"/>
      <c r="U9" s="281"/>
      <c r="V9" s="281"/>
      <c r="W9" s="281"/>
      <c r="X9" s="281"/>
      <c r="Y9" s="281"/>
      <c r="Z9" s="281"/>
      <c r="AA9" s="281"/>
    </row>
    <row r="10" spans="1:27" s="264" customFormat="1" ht="18" customHeight="1">
      <c r="A10" s="279"/>
      <c r="B10" s="280"/>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row>
    <row r="11" spans="1:27" s="264" customFormat="1" ht="18" customHeight="1">
      <c r="A11" s="262"/>
      <c r="B11" s="263"/>
      <c r="C11" s="88"/>
      <c r="D11" s="88"/>
      <c r="E11" s="88"/>
      <c r="F11" s="88"/>
      <c r="G11" s="88"/>
      <c r="H11" s="88"/>
      <c r="I11" s="88"/>
      <c r="J11" s="88"/>
      <c r="K11" s="88"/>
      <c r="L11" s="88"/>
    </row>
    <row r="12" spans="1:27" s="264" customFormat="1" ht="18" customHeight="1">
      <c r="A12" s="266" t="s">
        <v>608</v>
      </c>
      <c r="B12" s="267"/>
      <c r="C12" s="268"/>
      <c r="D12" s="268"/>
      <c r="E12" s="268"/>
      <c r="F12" s="268"/>
      <c r="G12" s="268"/>
      <c r="H12" s="268"/>
      <c r="I12" s="268"/>
      <c r="J12" s="268"/>
      <c r="K12" s="268"/>
      <c r="L12" s="268"/>
    </row>
    <row r="13" spans="1:27" s="264" customFormat="1" ht="18" customHeight="1">
      <c r="A13" s="269" t="s">
        <v>609</v>
      </c>
      <c r="B13" s="267" t="s">
        <v>610</v>
      </c>
      <c r="C13" s="270">
        <f>IF(PnL!B34&lt;0,0,PnL!B34)</f>
        <v>0</v>
      </c>
      <c r="D13" s="270">
        <f>IF(PnL!C34&lt;0,0,PnL!C34)</f>
        <v>0</v>
      </c>
      <c r="E13" s="270">
        <f>IF(PnL!D34&lt;0,0,PnL!D34)</f>
        <v>0</v>
      </c>
      <c r="F13" s="270">
        <f>IF(PnL!E34&lt;0,0,PnL!E34)</f>
        <v>0</v>
      </c>
      <c r="G13" s="270">
        <f>IF(PnL!F34&lt;0,0,PnL!F34)</f>
        <v>0</v>
      </c>
      <c r="H13" s="270">
        <f>IF(PnL!G34&lt;0,0,PnL!G34)</f>
        <v>0</v>
      </c>
      <c r="I13" s="270">
        <f>IF(PnL!H34&lt;0,0,PnL!H34)</f>
        <v>0</v>
      </c>
      <c r="J13" s="270">
        <f>IF(PnL!I34&lt;0,0,PnL!I34)</f>
        <v>0</v>
      </c>
      <c r="K13" s="270">
        <f>IF(PnL!J34&lt;0,0,PnL!J34)</f>
        <v>0</v>
      </c>
      <c r="L13" s="270">
        <f>IF(PnL!K34&lt;0,0,PnL!K34)</f>
        <v>0</v>
      </c>
      <c r="M13" s="270">
        <f>IF(PnL!L34&lt;0,0,PnL!L34)</f>
        <v>0</v>
      </c>
      <c r="N13" s="270">
        <f>IF(PnL!M34&lt;0,0,PnL!M34)</f>
        <v>0</v>
      </c>
      <c r="O13" s="270">
        <f>IF(PnL!N34&lt;0,0,PnL!N34)</f>
        <v>0</v>
      </c>
      <c r="P13" s="270">
        <f>IF(PnL!O34&lt;0,0,PnL!O34)</f>
        <v>0</v>
      </c>
      <c r="Q13" s="270">
        <f>IF(PnL!P34&lt;0,0,PnL!P34)</f>
        <v>0</v>
      </c>
      <c r="R13" s="270">
        <f>IF(PnL!Q34&lt;0,0,PnL!Q34)</f>
        <v>0</v>
      </c>
      <c r="S13" s="270">
        <f>IF(PnL!R34&lt;0,0,PnL!R34)</f>
        <v>0</v>
      </c>
      <c r="T13" s="270">
        <f>IF(PnL!S34&lt;0,0,PnL!S34)</f>
        <v>0</v>
      </c>
      <c r="U13" s="270">
        <f>IF(PnL!T34&lt;0,0,PnL!T34)</f>
        <v>0</v>
      </c>
      <c r="V13" s="270">
        <f>IF(PnL!U34&lt;0,0,PnL!U34)</f>
        <v>0</v>
      </c>
      <c r="W13" s="270" t="e">
        <f>IF(PnL!#REF!&lt;0,0,PnL!#REF!)</f>
        <v>#REF!</v>
      </c>
      <c r="X13" s="270" t="e">
        <f>IF(PnL!#REF!&lt;0,0,PnL!#REF!)</f>
        <v>#REF!</v>
      </c>
      <c r="Y13" s="270" t="e">
        <f>IF(PnL!#REF!&lt;0,0,PnL!#REF!)</f>
        <v>#REF!</v>
      </c>
      <c r="Z13" s="270" t="e">
        <f>IF(PnL!#REF!&lt;0,0,PnL!#REF!)</f>
        <v>#REF!</v>
      </c>
      <c r="AA13" s="270" t="e">
        <f>IF(PnL!#REF!&lt;0,0,PnL!#REF!)</f>
        <v>#REF!</v>
      </c>
    </row>
    <row r="14" spans="1:27" s="264" customFormat="1" ht="18" customHeight="1">
      <c r="A14" s="269" t="s">
        <v>611</v>
      </c>
      <c r="B14" s="271">
        <v>0.5</v>
      </c>
      <c r="C14" s="270">
        <f>C13*$B$14</f>
        <v>0</v>
      </c>
      <c r="D14" s="270">
        <f t="shared" ref="D14:AA14" si="0">D13*$B$14</f>
        <v>0</v>
      </c>
      <c r="E14" s="270">
        <f t="shared" si="0"/>
        <v>0</v>
      </c>
      <c r="F14" s="270">
        <f t="shared" si="0"/>
        <v>0</v>
      </c>
      <c r="G14" s="270">
        <f t="shared" si="0"/>
        <v>0</v>
      </c>
      <c r="H14" s="270">
        <f t="shared" si="0"/>
        <v>0</v>
      </c>
      <c r="I14" s="270">
        <f t="shared" si="0"/>
        <v>0</v>
      </c>
      <c r="J14" s="270">
        <f t="shared" si="0"/>
        <v>0</v>
      </c>
      <c r="K14" s="270">
        <f t="shared" si="0"/>
        <v>0</v>
      </c>
      <c r="L14" s="270">
        <f t="shared" si="0"/>
        <v>0</v>
      </c>
      <c r="M14" s="270">
        <f t="shared" si="0"/>
        <v>0</v>
      </c>
      <c r="N14" s="270">
        <f t="shared" si="0"/>
        <v>0</v>
      </c>
      <c r="O14" s="270">
        <f t="shared" si="0"/>
        <v>0</v>
      </c>
      <c r="P14" s="270">
        <f t="shared" si="0"/>
        <v>0</v>
      </c>
      <c r="Q14" s="270">
        <f t="shared" si="0"/>
        <v>0</v>
      </c>
      <c r="R14" s="270">
        <f t="shared" si="0"/>
        <v>0</v>
      </c>
      <c r="S14" s="270">
        <f t="shared" si="0"/>
        <v>0</v>
      </c>
      <c r="T14" s="270">
        <f t="shared" si="0"/>
        <v>0</v>
      </c>
      <c r="U14" s="270">
        <f t="shared" si="0"/>
        <v>0</v>
      </c>
      <c r="V14" s="270">
        <f t="shared" si="0"/>
        <v>0</v>
      </c>
      <c r="W14" s="270" t="e">
        <f t="shared" si="0"/>
        <v>#REF!</v>
      </c>
      <c r="X14" s="270" t="e">
        <f t="shared" si="0"/>
        <v>#REF!</v>
      </c>
      <c r="Y14" s="270" t="e">
        <f t="shared" si="0"/>
        <v>#REF!</v>
      </c>
      <c r="Z14" s="270" t="e">
        <f t="shared" si="0"/>
        <v>#REF!</v>
      </c>
      <c r="AA14" s="270" t="e">
        <f t="shared" si="0"/>
        <v>#REF!</v>
      </c>
    </row>
    <row r="15" spans="1:27" s="264" customFormat="1" ht="18" customHeight="1">
      <c r="A15" s="269" t="s">
        <v>612</v>
      </c>
      <c r="B15" s="267" t="s">
        <v>610</v>
      </c>
      <c r="C15" s="270"/>
      <c r="D15" s="270"/>
      <c r="E15" s="270"/>
      <c r="F15" s="270"/>
      <c r="G15" s="270"/>
      <c r="H15" s="270"/>
      <c r="I15" s="270"/>
      <c r="J15" s="270"/>
      <c r="K15" s="270"/>
      <c r="L15" s="270"/>
    </row>
    <row r="16" spans="1:27" s="264" customFormat="1" ht="18" customHeight="1">
      <c r="A16" s="269" t="s">
        <v>613</v>
      </c>
      <c r="B16" s="271">
        <v>0.1</v>
      </c>
    </row>
    <row r="17" spans="1:28" s="264" customFormat="1" ht="18" customHeight="1">
      <c r="A17" s="269" t="s">
        <v>614</v>
      </c>
      <c r="B17" s="267" t="s">
        <v>610</v>
      </c>
      <c r="C17" s="270">
        <f t="shared" ref="C17:AA17" si="1">$B$16*C14</f>
        <v>0</v>
      </c>
      <c r="D17" s="270">
        <f t="shared" si="1"/>
        <v>0</v>
      </c>
      <c r="E17" s="270">
        <f t="shared" si="1"/>
        <v>0</v>
      </c>
      <c r="F17" s="270">
        <f t="shared" si="1"/>
        <v>0</v>
      </c>
      <c r="G17" s="270">
        <f t="shared" si="1"/>
        <v>0</v>
      </c>
      <c r="H17" s="270">
        <f t="shared" si="1"/>
        <v>0</v>
      </c>
      <c r="I17" s="270">
        <f t="shared" si="1"/>
        <v>0</v>
      </c>
      <c r="J17" s="270">
        <f t="shared" si="1"/>
        <v>0</v>
      </c>
      <c r="K17" s="270">
        <f t="shared" si="1"/>
        <v>0</v>
      </c>
      <c r="L17" s="270">
        <f t="shared" si="1"/>
        <v>0</v>
      </c>
      <c r="M17" s="270">
        <f t="shared" si="1"/>
        <v>0</v>
      </c>
      <c r="N17" s="270">
        <f t="shared" si="1"/>
        <v>0</v>
      </c>
      <c r="O17" s="270">
        <f t="shared" si="1"/>
        <v>0</v>
      </c>
      <c r="P17" s="270">
        <f t="shared" si="1"/>
        <v>0</v>
      </c>
      <c r="Q17" s="270">
        <f t="shared" si="1"/>
        <v>0</v>
      </c>
      <c r="R17" s="270">
        <f t="shared" si="1"/>
        <v>0</v>
      </c>
      <c r="S17" s="270">
        <f t="shared" si="1"/>
        <v>0</v>
      </c>
      <c r="T17" s="270">
        <f t="shared" si="1"/>
        <v>0</v>
      </c>
      <c r="U17" s="270">
        <f t="shared" si="1"/>
        <v>0</v>
      </c>
      <c r="V17" s="270">
        <f t="shared" si="1"/>
        <v>0</v>
      </c>
      <c r="W17" s="270" t="e">
        <f t="shared" si="1"/>
        <v>#REF!</v>
      </c>
      <c r="X17" s="270" t="e">
        <f t="shared" si="1"/>
        <v>#REF!</v>
      </c>
      <c r="Y17" s="270" t="e">
        <f t="shared" si="1"/>
        <v>#REF!</v>
      </c>
      <c r="Z17" s="270" t="e">
        <f t="shared" si="1"/>
        <v>#REF!</v>
      </c>
      <c r="AA17" s="270" t="e">
        <f t="shared" si="1"/>
        <v>#REF!</v>
      </c>
    </row>
    <row r="18" spans="1:28" s="264" customFormat="1" ht="18" customHeight="1">
      <c r="A18" s="269" t="s">
        <v>615</v>
      </c>
      <c r="B18" s="271">
        <v>0.15</v>
      </c>
      <c r="C18" s="270">
        <f>C17*(1+$B$18)^-C6</f>
        <v>0</v>
      </c>
      <c r="D18" s="270">
        <f t="shared" ref="D18:AA18" si="2">D17*(1+$B$18)^-D6</f>
        <v>0</v>
      </c>
      <c r="E18" s="270">
        <f t="shared" si="2"/>
        <v>0</v>
      </c>
      <c r="F18" s="270">
        <f t="shared" si="2"/>
        <v>0</v>
      </c>
      <c r="G18" s="270">
        <f t="shared" si="2"/>
        <v>0</v>
      </c>
      <c r="H18" s="270">
        <f t="shared" si="2"/>
        <v>0</v>
      </c>
      <c r="I18" s="270">
        <f t="shared" si="2"/>
        <v>0</v>
      </c>
      <c r="J18" s="270">
        <f t="shared" si="2"/>
        <v>0</v>
      </c>
      <c r="K18" s="270">
        <f t="shared" si="2"/>
        <v>0</v>
      </c>
      <c r="L18" s="270">
        <f t="shared" si="2"/>
        <v>0</v>
      </c>
      <c r="M18" s="270">
        <f t="shared" si="2"/>
        <v>0</v>
      </c>
      <c r="N18" s="270">
        <f t="shared" si="2"/>
        <v>0</v>
      </c>
      <c r="O18" s="270">
        <f t="shared" si="2"/>
        <v>0</v>
      </c>
      <c r="P18" s="270">
        <f t="shared" si="2"/>
        <v>0</v>
      </c>
      <c r="Q18" s="270">
        <f t="shared" si="2"/>
        <v>0</v>
      </c>
      <c r="R18" s="270">
        <f t="shared" si="2"/>
        <v>0</v>
      </c>
      <c r="S18" s="270">
        <f t="shared" si="2"/>
        <v>0</v>
      </c>
      <c r="T18" s="270">
        <f t="shared" si="2"/>
        <v>0</v>
      </c>
      <c r="U18" s="270">
        <f t="shared" si="2"/>
        <v>0</v>
      </c>
      <c r="V18" s="270">
        <f t="shared" si="2"/>
        <v>0</v>
      </c>
      <c r="W18" s="270" t="e">
        <f t="shared" si="2"/>
        <v>#REF!</v>
      </c>
      <c r="X18" s="270" t="e">
        <f t="shared" si="2"/>
        <v>#REF!</v>
      </c>
      <c r="Y18" s="270" t="e">
        <f t="shared" si="2"/>
        <v>#REF!</v>
      </c>
      <c r="Z18" s="270" t="e">
        <f t="shared" si="2"/>
        <v>#REF!</v>
      </c>
      <c r="AA18" s="270" t="e">
        <f t="shared" si="2"/>
        <v>#REF!</v>
      </c>
    </row>
    <row r="19" spans="1:28" s="264" customFormat="1" ht="18" customHeight="1">
      <c r="A19" s="269" t="s">
        <v>616</v>
      </c>
      <c r="B19" s="267" t="e">
        <f>SUM(C18:AA18)</f>
        <v>#REF!</v>
      </c>
      <c r="C19" s="270"/>
      <c r="D19" s="270"/>
      <c r="E19" s="270"/>
      <c r="F19" s="270"/>
      <c r="G19" s="270"/>
      <c r="H19" s="270"/>
      <c r="I19" s="270"/>
      <c r="J19" s="270"/>
      <c r="K19" s="270"/>
      <c r="L19" s="270"/>
    </row>
    <row r="23" spans="1:28">
      <c r="A23" s="260" t="s">
        <v>26</v>
      </c>
      <c r="C23" s="272">
        <f>PnL!B5</f>
        <v>0</v>
      </c>
      <c r="D23" s="272">
        <f>PnL!C5</f>
        <v>0</v>
      </c>
      <c r="E23" s="272">
        <f>PnL!D5</f>
        <v>0</v>
      </c>
      <c r="F23" s="272">
        <f>PnL!E5</f>
        <v>0</v>
      </c>
      <c r="G23" s="272">
        <f>PnL!F5</f>
        <v>0</v>
      </c>
      <c r="H23" s="272">
        <f>PnL!G5</f>
        <v>0</v>
      </c>
      <c r="I23" s="272">
        <f>PnL!H5</f>
        <v>0</v>
      </c>
      <c r="J23" s="272">
        <f>PnL!I5</f>
        <v>0</v>
      </c>
      <c r="K23" s="272">
        <f>PnL!J5</f>
        <v>0</v>
      </c>
      <c r="L23" s="272">
        <f>PnL!K5</f>
        <v>0</v>
      </c>
      <c r="M23" s="272">
        <f>PnL!L5</f>
        <v>0</v>
      </c>
      <c r="N23" s="272">
        <f>PnL!M5</f>
        <v>0</v>
      </c>
      <c r="O23" s="272">
        <f>PnL!N5</f>
        <v>0</v>
      </c>
      <c r="P23" s="272">
        <f>PnL!O5</f>
        <v>0</v>
      </c>
      <c r="Q23" s="272">
        <f>PnL!P5</f>
        <v>0</v>
      </c>
      <c r="R23" s="272">
        <f>PnL!Q5</f>
        <v>0</v>
      </c>
      <c r="S23" s="272">
        <f>PnL!R5</f>
        <v>0</v>
      </c>
      <c r="T23" s="272">
        <f>PnL!S5</f>
        <v>0</v>
      </c>
      <c r="U23" s="272">
        <f>PnL!T5</f>
        <v>0</v>
      </c>
      <c r="V23" s="272">
        <f>PnL!U5</f>
        <v>0</v>
      </c>
      <c r="W23" s="272" t="e">
        <f>PnL!#REF!</f>
        <v>#REF!</v>
      </c>
      <c r="X23" s="272" t="e">
        <f>PnL!#REF!</f>
        <v>#REF!</v>
      </c>
      <c r="Y23" s="272" t="e">
        <f>PnL!#REF!</f>
        <v>#REF!</v>
      </c>
      <c r="Z23" s="272" t="e">
        <f>PnL!#REF!</f>
        <v>#REF!</v>
      </c>
      <c r="AA23" s="272" t="e">
        <f>PnL!#REF!</f>
        <v>#REF!</v>
      </c>
      <c r="AB23" s="272" t="e">
        <f>PnL!#REF!</f>
        <v>#REF!</v>
      </c>
    </row>
    <row r="24" spans="1:28">
      <c r="A24" s="260" t="s">
        <v>617</v>
      </c>
      <c r="B24" s="273">
        <v>0.05</v>
      </c>
    </row>
    <row r="25" spans="1:28">
      <c r="A25" s="260" t="s">
        <v>618</v>
      </c>
      <c r="C25" s="259">
        <f>C23*$B$24</f>
        <v>0</v>
      </c>
      <c r="D25" s="259">
        <f t="shared" ref="D25:AA25" si="3">D23*$B$24</f>
        <v>0</v>
      </c>
      <c r="E25" s="259">
        <f t="shared" si="3"/>
        <v>0</v>
      </c>
      <c r="F25" s="259">
        <f t="shared" si="3"/>
        <v>0</v>
      </c>
      <c r="G25" s="259">
        <f t="shared" si="3"/>
        <v>0</v>
      </c>
      <c r="H25" s="259">
        <f t="shared" si="3"/>
        <v>0</v>
      </c>
      <c r="I25" s="259">
        <f t="shared" si="3"/>
        <v>0</v>
      </c>
      <c r="J25" s="259">
        <f t="shared" si="3"/>
        <v>0</v>
      </c>
      <c r="K25" s="259">
        <f t="shared" si="3"/>
        <v>0</v>
      </c>
      <c r="L25" s="259">
        <f t="shared" si="3"/>
        <v>0</v>
      </c>
      <c r="M25" s="259">
        <f t="shared" si="3"/>
        <v>0</v>
      </c>
      <c r="N25" s="259">
        <f t="shared" si="3"/>
        <v>0</v>
      </c>
      <c r="O25" s="259">
        <f t="shared" si="3"/>
        <v>0</v>
      </c>
      <c r="P25" s="259">
        <f t="shared" si="3"/>
        <v>0</v>
      </c>
      <c r="Q25" s="259">
        <f t="shared" si="3"/>
        <v>0</v>
      </c>
      <c r="R25" s="259">
        <f t="shared" si="3"/>
        <v>0</v>
      </c>
      <c r="S25" s="259">
        <f t="shared" si="3"/>
        <v>0</v>
      </c>
      <c r="T25" s="259">
        <f t="shared" si="3"/>
        <v>0</v>
      </c>
      <c r="U25" s="259">
        <f t="shared" si="3"/>
        <v>0</v>
      </c>
      <c r="V25" s="259">
        <f t="shared" si="3"/>
        <v>0</v>
      </c>
      <c r="W25" s="259" t="e">
        <f t="shared" si="3"/>
        <v>#REF!</v>
      </c>
      <c r="X25" s="259" t="e">
        <f t="shared" si="3"/>
        <v>#REF!</v>
      </c>
      <c r="Y25" s="259" t="e">
        <f t="shared" si="3"/>
        <v>#REF!</v>
      </c>
      <c r="Z25" s="259" t="e">
        <f t="shared" si="3"/>
        <v>#REF!</v>
      </c>
      <c r="AA25" s="259" t="e">
        <f t="shared" si="3"/>
        <v>#REF!</v>
      </c>
    </row>
    <row r="26" spans="1:28">
      <c r="A26" s="260" t="s">
        <v>619</v>
      </c>
      <c r="B26" s="273">
        <v>0.15</v>
      </c>
      <c r="C26" s="259">
        <f>C25*(1+$B$26)^-C6</f>
        <v>0</v>
      </c>
      <c r="D26" s="259">
        <f t="shared" ref="D26:AA26" si="4">D25*(1+$B$26)^-D6</f>
        <v>0</v>
      </c>
      <c r="E26" s="259">
        <f t="shared" si="4"/>
        <v>0</v>
      </c>
      <c r="F26" s="259">
        <f t="shared" si="4"/>
        <v>0</v>
      </c>
      <c r="G26" s="259">
        <f t="shared" si="4"/>
        <v>0</v>
      </c>
      <c r="H26" s="259">
        <f t="shared" si="4"/>
        <v>0</v>
      </c>
      <c r="I26" s="259">
        <f t="shared" si="4"/>
        <v>0</v>
      </c>
      <c r="J26" s="259">
        <f t="shared" si="4"/>
        <v>0</v>
      </c>
      <c r="K26" s="259">
        <f t="shared" si="4"/>
        <v>0</v>
      </c>
      <c r="L26" s="259">
        <f t="shared" si="4"/>
        <v>0</v>
      </c>
      <c r="M26" s="259">
        <f t="shared" si="4"/>
        <v>0</v>
      </c>
      <c r="N26" s="259">
        <f t="shared" si="4"/>
        <v>0</v>
      </c>
      <c r="O26" s="259">
        <f t="shared" si="4"/>
        <v>0</v>
      </c>
      <c r="P26" s="259">
        <f t="shared" si="4"/>
        <v>0</v>
      </c>
      <c r="Q26" s="259">
        <f t="shared" si="4"/>
        <v>0</v>
      </c>
      <c r="R26" s="259">
        <f t="shared" si="4"/>
        <v>0</v>
      </c>
      <c r="S26" s="259">
        <f t="shared" si="4"/>
        <v>0</v>
      </c>
      <c r="T26" s="259">
        <f t="shared" si="4"/>
        <v>0</v>
      </c>
      <c r="U26" s="259">
        <f t="shared" si="4"/>
        <v>0</v>
      </c>
      <c r="V26" s="259">
        <f t="shared" si="4"/>
        <v>0</v>
      </c>
      <c r="W26" s="259" t="e">
        <f t="shared" si="4"/>
        <v>#REF!</v>
      </c>
      <c r="X26" s="259" t="e">
        <f t="shared" si="4"/>
        <v>#REF!</v>
      </c>
      <c r="Y26" s="259" t="e">
        <f t="shared" si="4"/>
        <v>#REF!</v>
      </c>
      <c r="Z26" s="259" t="e">
        <f t="shared" si="4"/>
        <v>#REF!</v>
      </c>
      <c r="AA26" s="259" t="e">
        <f t="shared" si="4"/>
        <v>#REF!</v>
      </c>
    </row>
    <row r="27" spans="1:28">
      <c r="B27" s="274" t="e">
        <f>SUM(C26:AA26)</f>
        <v>#REF!</v>
      </c>
    </row>
    <row r="29" spans="1:28">
      <c r="A29" s="260" t="s">
        <v>620</v>
      </c>
      <c r="C29" s="259">
        <f>IF(PnL!B30&lt;0,0,PnL!B30)</f>
        <v>0</v>
      </c>
      <c r="D29" s="259">
        <f>IF(PnL!C30&lt;0,0,PnL!C30)</f>
        <v>0</v>
      </c>
      <c r="E29" s="259">
        <f>IF(PnL!D30&lt;0,0,PnL!D30)</f>
        <v>0</v>
      </c>
      <c r="F29" s="259">
        <f>IF(PnL!E30&lt;0,0,PnL!E30)</f>
        <v>0</v>
      </c>
      <c r="G29" s="259">
        <f>IF(PnL!F30&lt;0,0,PnL!F30)</f>
        <v>0</v>
      </c>
      <c r="H29" s="259">
        <f>IF(PnL!G30&lt;0,0,PnL!G30)</f>
        <v>0</v>
      </c>
      <c r="I29" s="259">
        <f>IF(PnL!H30&lt;0,0,PnL!H30)</f>
        <v>0</v>
      </c>
      <c r="J29" s="259">
        <f>IF(PnL!I30&lt;0,0,PnL!I30)</f>
        <v>0</v>
      </c>
      <c r="K29" s="259">
        <f>IF(PnL!J30&lt;0,0,PnL!J30)</f>
        <v>0</v>
      </c>
      <c r="L29" s="259">
        <f>IF(PnL!K30&lt;0,0,PnL!K30)</f>
        <v>0</v>
      </c>
      <c r="M29" s="259">
        <f>IF(PnL!L30&lt;0,0,PnL!L30)</f>
        <v>0</v>
      </c>
      <c r="N29" s="259">
        <f>IF(PnL!M30&lt;0,0,PnL!M30)</f>
        <v>0</v>
      </c>
      <c r="O29" s="259">
        <f>IF(PnL!N30&lt;0,0,PnL!N30)</f>
        <v>0</v>
      </c>
      <c r="P29" s="259">
        <f>IF(PnL!O30&lt;0,0,PnL!O30)</f>
        <v>0</v>
      </c>
      <c r="Q29" s="259">
        <f>IF(PnL!P30&lt;0,0,PnL!P30)</f>
        <v>0</v>
      </c>
      <c r="R29" s="259">
        <f>IF(PnL!Q30&lt;0,0,PnL!Q30)</f>
        <v>0</v>
      </c>
      <c r="S29" s="259">
        <f>IF(PnL!R30&lt;0,0,PnL!R30)</f>
        <v>0</v>
      </c>
      <c r="T29" s="259">
        <f>IF(PnL!S30&lt;0,0,PnL!S30)</f>
        <v>0</v>
      </c>
      <c r="U29" s="259">
        <f>IF(PnL!T30&lt;0,0,PnL!T30)</f>
        <v>0</v>
      </c>
      <c r="V29" s="259">
        <f>IF(PnL!U30&lt;0,0,PnL!U30)</f>
        <v>0</v>
      </c>
      <c r="W29" s="259" t="e">
        <f>IF(PnL!#REF!&lt;0,0,PnL!#REF!)</f>
        <v>#REF!</v>
      </c>
      <c r="X29" s="259" t="e">
        <f>IF(PnL!#REF!&lt;0,0,PnL!#REF!)</f>
        <v>#REF!</v>
      </c>
      <c r="Y29" s="259" t="e">
        <f>IF(PnL!#REF!&lt;0,0,PnL!#REF!)</f>
        <v>#REF!</v>
      </c>
      <c r="Z29" s="259" t="e">
        <f>IF(PnL!#REF!&lt;0,0,PnL!#REF!)</f>
        <v>#REF!</v>
      </c>
      <c r="AA29" s="259" t="e">
        <f>IF(PnL!#REF!&lt;0,0,PnL!#REF!)</f>
        <v>#REF!</v>
      </c>
    </row>
    <row r="30" spans="1:28">
      <c r="A30" s="260" t="s">
        <v>617</v>
      </c>
      <c r="B30" s="273">
        <v>0.05</v>
      </c>
    </row>
    <row r="31" spans="1:28">
      <c r="A31" s="260" t="s">
        <v>618</v>
      </c>
      <c r="C31" s="259">
        <f t="shared" ref="C31:AA31" si="5">$B$30*C29</f>
        <v>0</v>
      </c>
      <c r="D31" s="259">
        <f t="shared" si="5"/>
        <v>0</v>
      </c>
      <c r="E31" s="259">
        <f t="shared" si="5"/>
        <v>0</v>
      </c>
      <c r="F31" s="259">
        <f t="shared" si="5"/>
        <v>0</v>
      </c>
      <c r="G31" s="259">
        <f t="shared" si="5"/>
        <v>0</v>
      </c>
      <c r="H31" s="259">
        <f t="shared" si="5"/>
        <v>0</v>
      </c>
      <c r="I31" s="259">
        <f t="shared" si="5"/>
        <v>0</v>
      </c>
      <c r="J31" s="259">
        <f t="shared" si="5"/>
        <v>0</v>
      </c>
      <c r="K31" s="259">
        <f t="shared" si="5"/>
        <v>0</v>
      </c>
      <c r="L31" s="259">
        <f t="shared" si="5"/>
        <v>0</v>
      </c>
      <c r="M31" s="259">
        <f t="shared" si="5"/>
        <v>0</v>
      </c>
      <c r="N31" s="259">
        <f t="shared" si="5"/>
        <v>0</v>
      </c>
      <c r="O31" s="259">
        <f t="shared" si="5"/>
        <v>0</v>
      </c>
      <c r="P31" s="259">
        <f t="shared" si="5"/>
        <v>0</v>
      </c>
      <c r="Q31" s="259">
        <f t="shared" si="5"/>
        <v>0</v>
      </c>
      <c r="R31" s="259">
        <f t="shared" si="5"/>
        <v>0</v>
      </c>
      <c r="S31" s="259">
        <f t="shared" si="5"/>
        <v>0</v>
      </c>
      <c r="T31" s="259">
        <f t="shared" si="5"/>
        <v>0</v>
      </c>
      <c r="U31" s="259">
        <f t="shared" si="5"/>
        <v>0</v>
      </c>
      <c r="V31" s="259">
        <f t="shared" si="5"/>
        <v>0</v>
      </c>
      <c r="W31" s="259" t="e">
        <f t="shared" si="5"/>
        <v>#REF!</v>
      </c>
      <c r="X31" s="259" t="e">
        <f t="shared" si="5"/>
        <v>#REF!</v>
      </c>
      <c r="Y31" s="259" t="e">
        <f t="shared" si="5"/>
        <v>#REF!</v>
      </c>
      <c r="Z31" s="259" t="e">
        <f t="shared" si="5"/>
        <v>#REF!</v>
      </c>
      <c r="AA31" s="259" t="e">
        <f t="shared" si="5"/>
        <v>#REF!</v>
      </c>
    </row>
    <row r="32" spans="1:28">
      <c r="A32" s="260" t="s">
        <v>619</v>
      </c>
      <c r="B32" s="273">
        <v>0.15</v>
      </c>
      <c r="C32" s="259">
        <f>C31*(1+$B$32)^-C6</f>
        <v>0</v>
      </c>
      <c r="D32" s="259">
        <f t="shared" ref="D32:AA32" si="6">D31*(1+$B$32)^-D6</f>
        <v>0</v>
      </c>
      <c r="E32" s="259">
        <f t="shared" si="6"/>
        <v>0</v>
      </c>
      <c r="F32" s="259">
        <f t="shared" si="6"/>
        <v>0</v>
      </c>
      <c r="G32" s="259">
        <f t="shared" si="6"/>
        <v>0</v>
      </c>
      <c r="H32" s="259">
        <f t="shared" si="6"/>
        <v>0</v>
      </c>
      <c r="I32" s="259">
        <f t="shared" si="6"/>
        <v>0</v>
      </c>
      <c r="J32" s="259">
        <f t="shared" si="6"/>
        <v>0</v>
      </c>
      <c r="K32" s="259">
        <f t="shared" si="6"/>
        <v>0</v>
      </c>
      <c r="L32" s="259">
        <f t="shared" si="6"/>
        <v>0</v>
      </c>
      <c r="M32" s="259">
        <f t="shared" si="6"/>
        <v>0</v>
      </c>
      <c r="N32" s="259">
        <f t="shared" si="6"/>
        <v>0</v>
      </c>
      <c r="O32" s="259">
        <f t="shared" si="6"/>
        <v>0</v>
      </c>
      <c r="P32" s="259">
        <f t="shared" si="6"/>
        <v>0</v>
      </c>
      <c r="Q32" s="259">
        <f t="shared" si="6"/>
        <v>0</v>
      </c>
      <c r="R32" s="259">
        <f t="shared" si="6"/>
        <v>0</v>
      </c>
      <c r="S32" s="259">
        <f t="shared" si="6"/>
        <v>0</v>
      </c>
      <c r="T32" s="259">
        <f t="shared" si="6"/>
        <v>0</v>
      </c>
      <c r="U32" s="259">
        <f t="shared" si="6"/>
        <v>0</v>
      </c>
      <c r="V32" s="259">
        <f t="shared" si="6"/>
        <v>0</v>
      </c>
      <c r="W32" s="259" t="e">
        <f t="shared" si="6"/>
        <v>#REF!</v>
      </c>
      <c r="X32" s="259" t="e">
        <f t="shared" si="6"/>
        <v>#REF!</v>
      </c>
      <c r="Y32" s="259" t="e">
        <f t="shared" si="6"/>
        <v>#REF!</v>
      </c>
      <c r="Z32" s="259" t="e">
        <f t="shared" si="6"/>
        <v>#REF!</v>
      </c>
      <c r="AA32" s="259" t="e">
        <f t="shared" si="6"/>
        <v>#REF!</v>
      </c>
    </row>
    <row r="33" spans="2:2">
      <c r="B33" s="274" t="e">
        <f>SUM(C32:AA32)</f>
        <v>#REF!</v>
      </c>
    </row>
  </sheetData>
  <mergeCells count="1">
    <mergeCell ref="A4:L4"/>
  </mergeCells>
  <pageMargins left="0.27" right="0.23" top="0.75" bottom="0.75" header="0.3" footer="0.3"/>
  <pageSetup paperSize="8"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8EB88-ABBD-449F-8DD6-496DABF42F49}">
  <dimension ref="A4:A7"/>
  <sheetViews>
    <sheetView showGridLines="0" topLeftCell="A4" zoomScale="78" workbookViewId="0">
      <selection activeCell="A32" sqref="A32"/>
    </sheetView>
  </sheetViews>
  <sheetFormatPr defaultColWidth="8.90625" defaultRowHeight="14.5"/>
  <cols>
    <col min="1" max="1" width="74.453125" bestFit="1" customWidth="1"/>
    <col min="2" max="3" width="14.6328125" bestFit="1" customWidth="1"/>
    <col min="4" max="4" width="16.08984375" bestFit="1" customWidth="1"/>
    <col min="5" max="6" width="13.08984375" bestFit="1" customWidth="1"/>
    <col min="7" max="7" width="13.1796875" bestFit="1" customWidth="1"/>
    <col min="8" max="8" width="13.08984375" bestFit="1" customWidth="1"/>
    <col min="9" max="9" width="14.08984375" bestFit="1" customWidth="1"/>
  </cols>
  <sheetData>
    <row r="4" s="383" customFormat="1"/>
    <row r="5" s="383" customFormat="1"/>
    <row r="6" s="383" customFormat="1"/>
    <row r="7" s="383" customFormat="1"/>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4"/>
  <sheetViews>
    <sheetView showGridLines="0" topLeftCell="A70" zoomScale="78" workbookViewId="0">
      <selection activeCell="F74" sqref="F74"/>
    </sheetView>
  </sheetViews>
  <sheetFormatPr defaultColWidth="8.90625" defaultRowHeight="12.5"/>
  <cols>
    <col min="1" max="1" width="74.453125" style="2" bestFit="1" customWidth="1"/>
    <col min="2" max="3" width="14.6328125" style="2" bestFit="1" customWidth="1"/>
    <col min="4" max="4" width="16.08984375" style="2" bestFit="1" customWidth="1"/>
    <col min="5" max="6" width="13.08984375" style="2" bestFit="1" customWidth="1"/>
    <col min="7" max="7" width="13.1796875" style="2" bestFit="1" customWidth="1"/>
    <col min="8" max="8" width="13.08984375" style="2" bestFit="1" customWidth="1"/>
    <col min="9" max="9" width="14.08984375" style="2" bestFit="1" customWidth="1"/>
    <col min="10" max="16384" width="8.90625" style="2"/>
  </cols>
  <sheetData>
    <row r="1" spans="1:4" ht="13">
      <c r="A1" s="19" t="s">
        <v>0</v>
      </c>
    </row>
    <row r="2" spans="1:4" ht="13">
      <c r="A2" s="19" t="s">
        <v>25</v>
      </c>
    </row>
    <row r="4" spans="1:4">
      <c r="A4" s="2" t="s">
        <v>122</v>
      </c>
    </row>
    <row r="5" spans="1:4">
      <c r="A5" s="2" t="s">
        <v>123</v>
      </c>
      <c r="B5" s="304">
        <f>1/43560</f>
        <v>2.295684113865932E-5</v>
      </c>
    </row>
    <row r="6" spans="1:4">
      <c r="A6" s="2" t="s">
        <v>130</v>
      </c>
      <c r="B6" s="32">
        <f>1/B5</f>
        <v>43560</v>
      </c>
    </row>
    <row r="7" spans="1:4">
      <c r="A7" s="2" t="s">
        <v>124</v>
      </c>
      <c r="B7" s="2">
        <v>3.28084</v>
      </c>
    </row>
    <row r="10" spans="1:4" ht="18">
      <c r="A10" s="29" t="s">
        <v>855</v>
      </c>
      <c r="B10" s="29"/>
      <c r="C10" s="28"/>
      <c r="D10" s="28"/>
    </row>
    <row r="11" spans="1:4" ht="18">
      <c r="A11" s="30"/>
      <c r="B11" s="30"/>
    </row>
    <row r="12" spans="1:4" ht="13">
      <c r="A12" s="25" t="s">
        <v>113</v>
      </c>
      <c r="B12" s="24"/>
      <c r="C12" s="24"/>
      <c r="D12" s="24"/>
    </row>
    <row r="13" spans="1:4" ht="13">
      <c r="A13" s="1" t="s">
        <v>114</v>
      </c>
    </row>
    <row r="14" spans="1:4">
      <c r="A14" s="3" t="s">
        <v>15</v>
      </c>
      <c r="B14" s="2">
        <v>8</v>
      </c>
    </row>
    <row r="15" spans="1:4">
      <c r="A15" s="3" t="s">
        <v>16</v>
      </c>
      <c r="B15" s="7">
        <v>6200</v>
      </c>
      <c r="C15" s="275"/>
    </row>
    <row r="16" spans="1:4">
      <c r="A16" s="3" t="s">
        <v>14</v>
      </c>
      <c r="B16" s="2">
        <v>128</v>
      </c>
      <c r="C16" s="32"/>
    </row>
    <row r="17" spans="1:3">
      <c r="A17" s="3" t="s">
        <v>12</v>
      </c>
      <c r="B17" s="21" t="s">
        <v>13</v>
      </c>
      <c r="C17" s="32"/>
    </row>
    <row r="18" spans="1:3">
      <c r="A18" s="3" t="s">
        <v>129</v>
      </c>
      <c r="B18" s="21">
        <f>18*14</f>
        <v>252</v>
      </c>
      <c r="C18" s="32"/>
    </row>
    <row r="19" spans="1:3">
      <c r="A19" s="3"/>
      <c r="B19" s="21"/>
      <c r="C19" s="32"/>
    </row>
    <row r="20" spans="1:3">
      <c r="A20" s="3" t="s">
        <v>111</v>
      </c>
      <c r="B20" s="23">
        <f>B15*B14</f>
        <v>49600</v>
      </c>
      <c r="C20" s="32"/>
    </row>
    <row r="21" spans="1:3">
      <c r="A21" s="3" t="s">
        <v>112</v>
      </c>
      <c r="B21" s="22">
        <f>B20*B5</f>
        <v>1.1386593204775022</v>
      </c>
      <c r="C21" s="32"/>
    </row>
    <row r="22" spans="1:3">
      <c r="C22" s="32"/>
    </row>
    <row r="23" spans="1:3" ht="13">
      <c r="A23" s="1" t="s">
        <v>17</v>
      </c>
      <c r="C23" s="32"/>
    </row>
    <row r="24" spans="1:3">
      <c r="A24" s="3" t="s">
        <v>161</v>
      </c>
      <c r="C24" s="32"/>
    </row>
    <row r="25" spans="1:3">
      <c r="A25" s="3" t="s">
        <v>15</v>
      </c>
      <c r="B25" s="2">
        <v>2</v>
      </c>
      <c r="C25" s="32"/>
    </row>
    <row r="26" spans="1:3">
      <c r="A26" s="3" t="s">
        <v>125</v>
      </c>
      <c r="B26" s="7">
        <v>6200</v>
      </c>
      <c r="C26" s="32"/>
    </row>
    <row r="27" spans="1:3">
      <c r="A27" s="3" t="s">
        <v>53</v>
      </c>
      <c r="B27" s="2">
        <f>5*2</f>
        <v>10</v>
      </c>
      <c r="C27" s="32"/>
    </row>
    <row r="28" spans="1:3">
      <c r="A28" s="3" t="s">
        <v>131</v>
      </c>
      <c r="B28" s="21" t="s">
        <v>621</v>
      </c>
      <c r="C28" s="276"/>
    </row>
    <row r="29" spans="1:3">
      <c r="A29" s="3" t="s">
        <v>132</v>
      </c>
      <c r="B29" s="21">
        <f>23.5*39.5</f>
        <v>928.25</v>
      </c>
      <c r="C29" s="7"/>
    </row>
    <row r="30" spans="1:3">
      <c r="A30" s="3"/>
      <c r="B30" s="21"/>
      <c r="C30" s="7"/>
    </row>
    <row r="31" spans="1:3">
      <c r="A31" s="3" t="s">
        <v>111</v>
      </c>
      <c r="B31" s="23">
        <f>B26*B25</f>
        <v>12400</v>
      </c>
      <c r="C31" s="7"/>
    </row>
    <row r="32" spans="1:3">
      <c r="A32" s="3" t="s">
        <v>112</v>
      </c>
      <c r="B32" s="22">
        <f>B31*B5</f>
        <v>0.28466483011937554</v>
      </c>
      <c r="C32" s="7"/>
    </row>
    <row r="33" spans="1:3">
      <c r="C33" s="7"/>
    </row>
    <row r="34" spans="1:3" ht="13">
      <c r="A34" s="14" t="s">
        <v>22</v>
      </c>
      <c r="C34" s="7"/>
    </row>
    <row r="35" spans="1:3">
      <c r="A35" s="3" t="s">
        <v>15</v>
      </c>
      <c r="B35" s="2">
        <v>2</v>
      </c>
      <c r="C35" s="7"/>
    </row>
    <row r="36" spans="1:3">
      <c r="A36" s="3" t="s">
        <v>125</v>
      </c>
      <c r="B36" s="7">
        <v>7500</v>
      </c>
      <c r="C36" s="7"/>
    </row>
    <row r="37" spans="1:3">
      <c r="A37" s="3"/>
      <c r="C37" s="7"/>
    </row>
    <row r="38" spans="1:3">
      <c r="A38" s="3" t="s">
        <v>111</v>
      </c>
      <c r="B38" s="7">
        <f>B36*B35</f>
        <v>15000</v>
      </c>
      <c r="C38" s="7"/>
    </row>
    <row r="39" spans="1:3">
      <c r="A39" s="3" t="s">
        <v>112</v>
      </c>
      <c r="B39" s="18">
        <f>B38*B5</f>
        <v>0.34435261707988979</v>
      </c>
      <c r="C39" s="7"/>
    </row>
    <row r="40" spans="1:3">
      <c r="A40" s="3"/>
      <c r="B40" s="43"/>
      <c r="C40" s="7"/>
    </row>
    <row r="41" spans="1:3" ht="13">
      <c r="A41" s="14" t="s">
        <v>115</v>
      </c>
      <c r="B41" s="32">
        <f>B20+B31+B38</f>
        <v>77000</v>
      </c>
      <c r="C41" s="7"/>
    </row>
    <row r="42" spans="1:3" ht="13">
      <c r="A42" s="14" t="s">
        <v>116</v>
      </c>
      <c r="B42" s="17">
        <f>B21+B32+B39</f>
        <v>1.7676767676767675</v>
      </c>
      <c r="C42" s="7"/>
    </row>
    <row r="43" spans="1:3">
      <c r="A43" s="3"/>
      <c r="B43" s="17"/>
      <c r="C43" s="7"/>
    </row>
    <row r="44" spans="1:3">
      <c r="A44" s="3"/>
      <c r="B44" s="17"/>
      <c r="C44" s="7"/>
    </row>
    <row r="45" spans="1:3">
      <c r="A45" s="3"/>
      <c r="B45" s="17"/>
      <c r="C45" s="7"/>
    </row>
    <row r="46" spans="1:3">
      <c r="A46" s="2" t="s">
        <v>117</v>
      </c>
      <c r="B46" s="42"/>
      <c r="C46" s="7"/>
    </row>
    <row r="47" spans="1:3">
      <c r="A47" s="2" t="s">
        <v>109</v>
      </c>
      <c r="B47" s="44">
        <v>435200</v>
      </c>
      <c r="C47" s="7"/>
    </row>
    <row r="48" spans="1:3">
      <c r="A48" s="2" t="s">
        <v>110</v>
      </c>
      <c r="B48" s="45">
        <f>B47*B5</f>
        <v>9.9908172635445354</v>
      </c>
      <c r="C48" s="7"/>
    </row>
    <row r="49" spans="1:6">
      <c r="A49" s="3"/>
      <c r="B49" s="40"/>
      <c r="C49" s="7"/>
    </row>
    <row r="50" spans="1:6" ht="13">
      <c r="A50" s="25" t="s">
        <v>118</v>
      </c>
      <c r="B50" s="24"/>
      <c r="C50" s="26"/>
      <c r="D50" s="24"/>
    </row>
    <row r="52" spans="1:6" ht="13">
      <c r="A52" s="1" t="s">
        <v>18</v>
      </c>
    </row>
    <row r="53" spans="1:6">
      <c r="A53" s="3" t="s">
        <v>121</v>
      </c>
      <c r="B53" s="7">
        <v>1218560</v>
      </c>
    </row>
    <row r="54" spans="1:6">
      <c r="A54" s="3" t="s">
        <v>120</v>
      </c>
      <c r="B54" s="7">
        <f>B53*B5</f>
        <v>27.974288337924701</v>
      </c>
    </row>
    <row r="55" spans="1:6">
      <c r="A55" s="41" t="s">
        <v>658</v>
      </c>
      <c r="B55" s="42">
        <v>500</v>
      </c>
    </row>
    <row r="56" spans="1:6">
      <c r="A56" s="3"/>
    </row>
    <row r="57" spans="1:6">
      <c r="A57" s="3" t="s">
        <v>656</v>
      </c>
      <c r="B57" s="2">
        <v>47000</v>
      </c>
    </row>
    <row r="58" spans="1:6">
      <c r="A58" s="3" t="s">
        <v>657</v>
      </c>
      <c r="B58" s="27">
        <f>B57*B5</f>
        <v>1.078971533516988</v>
      </c>
    </row>
    <row r="59" spans="1:6">
      <c r="A59" s="3"/>
      <c r="B59" s="27"/>
    </row>
    <row r="60" spans="1:6">
      <c r="A60" s="3"/>
    </row>
    <row r="61" spans="1:6" ht="13">
      <c r="A61" s="25" t="s">
        <v>119</v>
      </c>
      <c r="B61" s="24"/>
      <c r="C61" s="24"/>
      <c r="D61" s="24"/>
    </row>
    <row r="63" spans="1:6" ht="13">
      <c r="A63" s="1" t="s">
        <v>20</v>
      </c>
      <c r="E63" s="3"/>
      <c r="F63" s="9"/>
    </row>
    <row r="64" spans="1:6">
      <c r="A64" s="3" t="s">
        <v>109</v>
      </c>
      <c r="B64" s="7">
        <v>846522</v>
      </c>
      <c r="E64" s="3"/>
      <c r="F64" s="9"/>
    </row>
    <row r="65" spans="1:6">
      <c r="A65" s="3" t="s">
        <v>110</v>
      </c>
      <c r="B65" s="18">
        <f>B64*B5</f>
        <v>19.433471074380165</v>
      </c>
      <c r="E65" s="3"/>
      <c r="F65" s="9"/>
    </row>
    <row r="66" spans="1:6">
      <c r="A66" s="3" t="s">
        <v>126</v>
      </c>
      <c r="B66" s="5">
        <v>12500</v>
      </c>
      <c r="E66" s="3"/>
      <c r="F66" s="27"/>
    </row>
    <row r="67" spans="1:6">
      <c r="A67" s="3" t="s">
        <v>127</v>
      </c>
      <c r="B67" s="18">
        <f>B66*B5</f>
        <v>0.28696051423324148</v>
      </c>
      <c r="E67" s="3"/>
      <c r="F67" s="27"/>
    </row>
    <row r="68" spans="1:6">
      <c r="A68" s="3" t="s">
        <v>108</v>
      </c>
      <c r="B68" s="5">
        <v>14500</v>
      </c>
      <c r="E68" s="3"/>
      <c r="F68" s="27"/>
    </row>
    <row r="69" spans="1:6">
      <c r="A69" s="3" t="s">
        <v>128</v>
      </c>
      <c r="B69" s="18">
        <f>B68*B5</f>
        <v>0.33287419651056016</v>
      </c>
      <c r="E69" s="3"/>
      <c r="F69" s="27"/>
    </row>
    <row r="70" spans="1:6">
      <c r="A70" s="3"/>
      <c r="B70" s="18"/>
      <c r="E70" s="3"/>
      <c r="F70" s="27"/>
    </row>
    <row r="71" spans="1:6">
      <c r="A71" s="41" t="s">
        <v>659</v>
      </c>
      <c r="B71" s="42">
        <v>300</v>
      </c>
      <c r="E71" s="3"/>
      <c r="F71" s="27"/>
    </row>
    <row r="72" spans="1:6">
      <c r="A72" s="41" t="s">
        <v>660</v>
      </c>
      <c r="B72" s="42">
        <v>200</v>
      </c>
      <c r="E72" s="3"/>
      <c r="F72" s="9"/>
    </row>
    <row r="73" spans="1:6">
      <c r="E73" s="3"/>
      <c r="F73" s="27"/>
    </row>
    <row r="75" spans="1:6" ht="18">
      <c r="A75" s="29" t="s">
        <v>850</v>
      </c>
      <c r="B75" s="29"/>
      <c r="C75" s="28"/>
      <c r="D75" s="28"/>
    </row>
    <row r="77" spans="1:6">
      <c r="A77" s="2" t="s">
        <v>847</v>
      </c>
      <c r="B77" s="380">
        <v>0</v>
      </c>
    </row>
    <row r="78" spans="1:6">
      <c r="A78" s="2" t="s">
        <v>853</v>
      </c>
      <c r="B78" s="381">
        <v>0</v>
      </c>
    </row>
    <row r="79" spans="1:6">
      <c r="A79" s="2" t="s">
        <v>851</v>
      </c>
      <c r="B79" s="382">
        <v>0</v>
      </c>
    </row>
    <row r="80" spans="1:6">
      <c r="A80" s="2" t="s">
        <v>852</v>
      </c>
      <c r="B80" s="382">
        <v>0</v>
      </c>
    </row>
    <row r="83" spans="1:9" ht="13">
      <c r="A83" s="330" t="s">
        <v>662</v>
      </c>
      <c r="B83" s="331"/>
      <c r="C83" s="7"/>
      <c r="D83" s="7"/>
      <c r="E83" s="7"/>
      <c r="F83" s="7"/>
      <c r="G83" s="7"/>
      <c r="H83" s="7"/>
      <c r="I83" s="7"/>
    </row>
    <row r="84" spans="1:9" ht="13">
      <c r="A84" s="332">
        <v>1</v>
      </c>
      <c r="B84" s="332" t="s">
        <v>854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9950A-3306-4433-8FD5-766B8D0C84CC}">
  <dimension ref="A1:G157"/>
  <sheetViews>
    <sheetView showGridLines="0" topLeftCell="A122" zoomScale="91" workbookViewId="0">
      <selection activeCell="B18" sqref="B18"/>
    </sheetView>
  </sheetViews>
  <sheetFormatPr defaultColWidth="8.90625" defaultRowHeight="14"/>
  <cols>
    <col min="1" max="1" width="22" style="88" bestFit="1" customWidth="1"/>
    <col min="2" max="2" width="89.36328125" style="88" bestFit="1" customWidth="1"/>
    <col min="3" max="3" width="35.81640625" style="88" bestFit="1" customWidth="1"/>
    <col min="4" max="4" width="15.453125" style="88" bestFit="1" customWidth="1"/>
    <col min="5" max="5" width="14.453125" style="88" bestFit="1" customWidth="1"/>
    <col min="6" max="6" width="15.90625" style="88" customWidth="1"/>
    <col min="7" max="7" width="11.6328125" style="88" bestFit="1" customWidth="1"/>
    <col min="8" max="16384" width="8.90625" style="88"/>
  </cols>
  <sheetData>
    <row r="1" spans="1:6">
      <c r="A1" s="89" t="s">
        <v>0</v>
      </c>
    </row>
    <row r="2" spans="1:6">
      <c r="A2" s="89" t="s">
        <v>1</v>
      </c>
    </row>
    <row r="3" spans="1:6">
      <c r="B3" s="90"/>
    </row>
    <row r="4" spans="1:6">
      <c r="B4" s="311" t="s">
        <v>679</v>
      </c>
    </row>
    <row r="5" spans="1:6">
      <c r="A5" s="308" t="s">
        <v>669</v>
      </c>
      <c r="B5" s="308" t="s">
        <v>203</v>
      </c>
      <c r="C5" s="308" t="s">
        <v>667</v>
      </c>
      <c r="D5" s="308" t="s">
        <v>674</v>
      </c>
      <c r="E5" s="91"/>
      <c r="F5" s="91"/>
    </row>
    <row r="6" spans="1:6">
      <c r="A6" s="309">
        <v>1</v>
      </c>
      <c r="B6" s="268" t="s">
        <v>664</v>
      </c>
      <c r="C6" s="268"/>
      <c r="D6" s="314">
        <f>C41</f>
        <v>0</v>
      </c>
    </row>
    <row r="7" spans="1:6">
      <c r="A7" s="309">
        <v>2</v>
      </c>
      <c r="B7" s="268" t="s">
        <v>665</v>
      </c>
      <c r="C7" s="268"/>
      <c r="D7" s="314">
        <f>C87</f>
        <v>0</v>
      </c>
      <c r="E7" s="91"/>
      <c r="F7" s="91"/>
    </row>
    <row r="8" spans="1:6">
      <c r="A8" s="309">
        <v>3</v>
      </c>
      <c r="B8" s="268" t="s">
        <v>640</v>
      </c>
      <c r="C8" s="268" t="s">
        <v>668</v>
      </c>
      <c r="D8" s="314"/>
      <c r="E8" s="91"/>
      <c r="F8" s="91"/>
    </row>
    <row r="9" spans="1:6">
      <c r="A9" s="309">
        <v>4</v>
      </c>
      <c r="B9" s="268" t="s">
        <v>666</v>
      </c>
      <c r="C9" s="268"/>
      <c r="D9" s="314">
        <f>C132</f>
        <v>0</v>
      </c>
      <c r="E9" s="91"/>
      <c r="F9" s="91"/>
    </row>
    <row r="10" spans="1:6">
      <c r="A10" s="309">
        <v>5</v>
      </c>
      <c r="B10" s="268" t="s">
        <v>644</v>
      </c>
      <c r="C10" s="268" t="s">
        <v>668</v>
      </c>
      <c r="D10" s="314"/>
      <c r="E10" s="91"/>
      <c r="F10" s="91"/>
    </row>
    <row r="11" spans="1:6">
      <c r="A11" s="309">
        <v>6</v>
      </c>
      <c r="B11" s="268" t="s">
        <v>685</v>
      </c>
      <c r="C11" s="268"/>
      <c r="D11" s="314"/>
      <c r="E11" s="91"/>
      <c r="F11" s="91"/>
    </row>
    <row r="12" spans="1:6">
      <c r="A12" s="268"/>
      <c r="B12" s="268" t="s">
        <v>625</v>
      </c>
      <c r="C12" s="268"/>
      <c r="D12" s="314">
        <f>SUM(D6:D11)*0.1</f>
        <v>0</v>
      </c>
      <c r="E12" s="91"/>
      <c r="F12" s="91"/>
    </row>
    <row r="13" spans="1:6">
      <c r="A13" s="268"/>
      <c r="B13" s="268"/>
      <c r="C13" s="268"/>
      <c r="D13" s="307">
        <f>SUM(D6:D12)</f>
        <v>0</v>
      </c>
      <c r="F13" s="91"/>
    </row>
    <row r="14" spans="1:6">
      <c r="C14" s="305"/>
      <c r="F14" s="91"/>
    </row>
    <row r="15" spans="1:6">
      <c r="A15" s="310" t="s">
        <v>662</v>
      </c>
      <c r="C15" s="305"/>
      <c r="F15" s="91"/>
    </row>
    <row r="16" spans="1:6" ht="14.5">
      <c r="A16" s="306">
        <v>1</v>
      </c>
      <c r="B16" s="306" t="s">
        <v>663</v>
      </c>
      <c r="C16" s="305"/>
      <c r="F16" s="91"/>
    </row>
    <row r="17" spans="1:6" ht="14.5">
      <c r="A17" s="306">
        <v>2</v>
      </c>
      <c r="B17" s="306" t="s">
        <v>670</v>
      </c>
      <c r="C17" s="305"/>
      <c r="F17" s="91"/>
    </row>
    <row r="18" spans="1:6" ht="14.5">
      <c r="A18" s="306">
        <v>3</v>
      </c>
      <c r="B18" s="306" t="s">
        <v>671</v>
      </c>
      <c r="C18" s="305"/>
      <c r="F18" s="91"/>
    </row>
    <row r="19" spans="1:6" ht="14.5">
      <c r="A19" s="306">
        <v>4</v>
      </c>
      <c r="B19" s="306" t="s">
        <v>672</v>
      </c>
      <c r="C19" s="305"/>
      <c r="F19" s="91"/>
    </row>
    <row r="20" spans="1:6" ht="14.5">
      <c r="A20" s="306">
        <v>5</v>
      </c>
      <c r="B20" s="306" t="s">
        <v>673</v>
      </c>
    </row>
    <row r="21" spans="1:6" ht="14.5">
      <c r="A21" s="306">
        <v>6</v>
      </c>
      <c r="B21" s="306" t="s">
        <v>687</v>
      </c>
    </row>
    <row r="23" spans="1:6">
      <c r="B23" s="111" t="s">
        <v>661</v>
      </c>
    </row>
    <row r="24" spans="1:6">
      <c r="B24" s="111"/>
    </row>
    <row r="25" spans="1:6" ht="14.5">
      <c r="B25" s="303" t="s">
        <v>651</v>
      </c>
      <c r="C25" s="303" t="s">
        <v>647</v>
      </c>
    </row>
    <row r="26" spans="1:6" ht="14.5">
      <c r="B26" s="303" t="s">
        <v>646</v>
      </c>
      <c r="C26" s="303" t="s">
        <v>648</v>
      </c>
    </row>
    <row r="27" spans="1:6" ht="14.5">
      <c r="B27" s="303" t="s">
        <v>676</v>
      </c>
      <c r="C27" s="303" t="s">
        <v>649</v>
      </c>
    </row>
    <row r="28" spans="1:6" ht="14.5">
      <c r="B28" s="303" t="s">
        <v>652</v>
      </c>
      <c r="C28" s="303" t="s">
        <v>650</v>
      </c>
    </row>
    <row r="29" spans="1:6" ht="14.5">
      <c r="B29" s="303" t="s">
        <v>644</v>
      </c>
      <c r="C29" s="303" t="s">
        <v>648</v>
      </c>
    </row>
    <row r="30" spans="1:6" ht="14.5">
      <c r="B30" s="303" t="s">
        <v>640</v>
      </c>
      <c r="C30" s="303" t="s">
        <v>648</v>
      </c>
    </row>
    <row r="31" spans="1:6" ht="14.5">
      <c r="B31" s="303" t="s">
        <v>685</v>
      </c>
      <c r="C31" s="312" t="s">
        <v>675</v>
      </c>
    </row>
    <row r="34" spans="1:7" ht="20">
      <c r="A34" s="121">
        <v>1</v>
      </c>
      <c r="B34" s="120" t="s">
        <v>374</v>
      </c>
      <c r="C34" s="119"/>
    </row>
    <row r="35" spans="1:7">
      <c r="A35" s="92" t="s">
        <v>317</v>
      </c>
      <c r="B35" s="92" t="s">
        <v>203</v>
      </c>
      <c r="C35" s="92" t="s">
        <v>678</v>
      </c>
    </row>
    <row r="36" spans="1:7" ht="14.5">
      <c r="A36" s="101">
        <v>1</v>
      </c>
      <c r="B36" s="82" t="s">
        <v>318</v>
      </c>
      <c r="C36" s="85">
        <f>G47</f>
        <v>0</v>
      </c>
    </row>
    <row r="37" spans="1:7" ht="14.5">
      <c r="A37" s="101">
        <v>2</v>
      </c>
      <c r="B37" s="82" t="s">
        <v>319</v>
      </c>
      <c r="C37" s="85">
        <f>G53</f>
        <v>0</v>
      </c>
    </row>
    <row r="38" spans="1:7" ht="14.5">
      <c r="A38" s="101">
        <v>3</v>
      </c>
      <c r="B38" s="82" t="s">
        <v>320</v>
      </c>
      <c r="C38" s="85">
        <f>G60</f>
        <v>0</v>
      </c>
    </row>
    <row r="39" spans="1:7" ht="14.5">
      <c r="A39" s="101">
        <v>4</v>
      </c>
      <c r="B39" s="82" t="s">
        <v>396</v>
      </c>
      <c r="C39" s="85">
        <f>F78</f>
        <v>0</v>
      </c>
    </row>
    <row r="40" spans="1:7" ht="14.5">
      <c r="A40" s="101">
        <v>5</v>
      </c>
      <c r="B40" s="82" t="s">
        <v>686</v>
      </c>
      <c r="C40" s="85"/>
    </row>
    <row r="41" spans="1:7" ht="14.5">
      <c r="A41" s="51"/>
      <c r="B41" s="126" t="s">
        <v>379</v>
      </c>
      <c r="C41" s="127">
        <f>SUM(C36:C39)</f>
        <v>0</v>
      </c>
    </row>
    <row r="42" spans="1:7" ht="14.5">
      <c r="A42" s="143"/>
      <c r="B42" s="144"/>
      <c r="C42" s="145"/>
    </row>
    <row r="43" spans="1:7" ht="15.5">
      <c r="A43" s="108">
        <v>1</v>
      </c>
      <c r="B43" s="117" t="s">
        <v>318</v>
      </c>
      <c r="C43" s="109"/>
      <c r="D43" s="109"/>
      <c r="E43" s="109"/>
      <c r="F43" s="109"/>
      <c r="G43" s="118"/>
    </row>
    <row r="44" spans="1:7" ht="28">
      <c r="A44" s="62" t="s">
        <v>390</v>
      </c>
      <c r="B44" s="63" t="s">
        <v>206</v>
      </c>
      <c r="C44" s="63" t="s">
        <v>207</v>
      </c>
      <c r="D44" s="63" t="s">
        <v>360</v>
      </c>
      <c r="E44" s="63" t="s">
        <v>208</v>
      </c>
      <c r="F44" s="93" t="s">
        <v>209</v>
      </c>
      <c r="G44" s="135" t="s">
        <v>210</v>
      </c>
    </row>
    <row r="45" spans="1:7" ht="15">
      <c r="A45" s="54"/>
      <c r="B45" s="55"/>
      <c r="C45" s="51"/>
      <c r="D45" s="51"/>
      <c r="E45" s="51"/>
      <c r="F45" s="51"/>
      <c r="G45" s="51"/>
    </row>
    <row r="46" spans="1:7" ht="15">
      <c r="A46" s="51"/>
      <c r="B46" s="313" t="s">
        <v>677</v>
      </c>
      <c r="C46" s="57"/>
      <c r="D46" s="94"/>
      <c r="E46" s="58"/>
      <c r="F46" s="59"/>
      <c r="G46" s="58"/>
    </row>
    <row r="47" spans="1:7" ht="15">
      <c r="A47" s="51"/>
      <c r="B47" s="395" t="s">
        <v>241</v>
      </c>
      <c r="C47" s="396"/>
      <c r="D47" s="396"/>
      <c r="E47" s="396"/>
      <c r="F47" s="397"/>
      <c r="G47" s="61">
        <f>SUM(G46:G46)</f>
        <v>0</v>
      </c>
    </row>
    <row r="48" spans="1:7" ht="15">
      <c r="A48" s="143"/>
      <c r="B48" s="146"/>
      <c r="C48" s="146"/>
      <c r="D48" s="146"/>
      <c r="E48" s="146"/>
      <c r="F48" s="146"/>
      <c r="G48" s="147"/>
    </row>
    <row r="49" spans="1:7" ht="15.5">
      <c r="A49" s="108">
        <v>2</v>
      </c>
      <c r="B49" s="117" t="s">
        <v>319</v>
      </c>
      <c r="C49" s="109"/>
      <c r="D49" s="109"/>
      <c r="E49" s="109"/>
      <c r="F49" s="109"/>
      <c r="G49" s="118"/>
    </row>
    <row r="50" spans="1:7">
      <c r="A50" s="136" t="s">
        <v>391</v>
      </c>
      <c r="B50" s="63" t="s">
        <v>206</v>
      </c>
      <c r="C50" s="63" t="s">
        <v>207</v>
      </c>
      <c r="D50" s="63" t="s">
        <v>370</v>
      </c>
      <c r="E50" s="53" t="s">
        <v>208</v>
      </c>
      <c r="F50" s="53" t="s">
        <v>209</v>
      </c>
      <c r="G50" s="53" t="s">
        <v>204</v>
      </c>
    </row>
    <row r="51" spans="1:7" ht="14.5">
      <c r="A51" s="51"/>
      <c r="B51" s="51"/>
      <c r="C51" s="51"/>
      <c r="D51" s="51"/>
      <c r="E51" s="51"/>
      <c r="F51" s="51"/>
      <c r="G51" s="252"/>
    </row>
    <row r="52" spans="1:7" ht="15">
      <c r="A52" s="76"/>
      <c r="B52" s="313" t="s">
        <v>677</v>
      </c>
      <c r="C52" s="66"/>
      <c r="D52" s="140"/>
      <c r="E52" s="67"/>
      <c r="F52" s="141"/>
      <c r="G52" s="253"/>
    </row>
    <row r="53" spans="1:7" ht="14.5">
      <c r="A53" s="51"/>
      <c r="B53" s="398" t="s">
        <v>278</v>
      </c>
      <c r="C53" s="399"/>
      <c r="D53" s="399"/>
      <c r="E53" s="399"/>
      <c r="F53" s="400"/>
      <c r="G53" s="254">
        <f>SUM(G51:G52)</f>
        <v>0</v>
      </c>
    </row>
    <row r="54" spans="1:7" ht="14.5">
      <c r="A54" s="143"/>
      <c r="B54" s="148"/>
      <c r="C54" s="148"/>
      <c r="D54" s="148"/>
      <c r="E54" s="148"/>
      <c r="F54" s="148"/>
      <c r="G54" s="149"/>
    </row>
    <row r="55" spans="1:7" ht="15.5">
      <c r="A55" s="108">
        <v>3</v>
      </c>
      <c r="B55" s="117" t="s">
        <v>320</v>
      </c>
      <c r="C55" s="109"/>
      <c r="D55" s="109"/>
      <c r="E55" s="109"/>
      <c r="F55" s="109"/>
      <c r="G55" s="118"/>
    </row>
    <row r="56" spans="1:7" ht="15.5">
      <c r="A56" s="122" t="s">
        <v>375</v>
      </c>
      <c r="B56" s="80" t="s">
        <v>280</v>
      </c>
      <c r="C56" s="80" t="s">
        <v>281</v>
      </c>
      <c r="D56" s="80" t="s">
        <v>371</v>
      </c>
      <c r="E56" s="80" t="s">
        <v>282</v>
      </c>
      <c r="F56" s="142" t="s">
        <v>283</v>
      </c>
      <c r="G56" s="122" t="s">
        <v>205</v>
      </c>
    </row>
    <row r="57" spans="1:7" ht="14.5">
      <c r="A57" s="51"/>
      <c r="B57" s="51"/>
      <c r="C57" s="51"/>
      <c r="D57" s="51"/>
      <c r="E57" s="51"/>
      <c r="F57" s="51"/>
      <c r="G57" s="51"/>
    </row>
    <row r="58" spans="1:7" ht="14.5">
      <c r="A58" s="51"/>
      <c r="B58" s="82"/>
      <c r="C58" s="83"/>
      <c r="D58" s="101"/>
      <c r="E58" s="101"/>
      <c r="F58" s="85"/>
      <c r="G58" s="85"/>
    </row>
    <row r="59" spans="1:7" ht="15">
      <c r="A59" s="51"/>
      <c r="B59" s="313" t="s">
        <v>677</v>
      </c>
      <c r="C59" s="83"/>
      <c r="D59" s="101"/>
      <c r="E59" s="101"/>
      <c r="F59" s="85"/>
      <c r="G59" s="85"/>
    </row>
    <row r="60" spans="1:7" ht="15.5">
      <c r="A60" s="51"/>
      <c r="B60" s="389" t="s">
        <v>316</v>
      </c>
      <c r="C60" s="390"/>
      <c r="D60" s="390"/>
      <c r="E60" s="390"/>
      <c r="F60" s="391"/>
      <c r="G60" s="87">
        <f>SUM(G58:G59)</f>
        <v>0</v>
      </c>
    </row>
    <row r="62" spans="1:7" ht="15.5">
      <c r="A62" s="155">
        <v>4</v>
      </c>
      <c r="B62" s="117" t="s">
        <v>396</v>
      </c>
      <c r="C62" s="109"/>
      <c r="D62" s="109"/>
      <c r="E62" s="109"/>
      <c r="F62" s="110"/>
      <c r="G62" s="150"/>
    </row>
    <row r="63" spans="1:7" ht="15.5">
      <c r="A63" s="151" t="s">
        <v>375</v>
      </c>
      <c r="B63" s="156" t="s">
        <v>323</v>
      </c>
      <c r="C63" s="152" t="s">
        <v>281</v>
      </c>
      <c r="D63" s="153" t="s">
        <v>282</v>
      </c>
      <c r="E63" s="153" t="s">
        <v>283</v>
      </c>
      <c r="F63" s="154" t="s">
        <v>205</v>
      </c>
    </row>
    <row r="64" spans="1:7" ht="14.5">
      <c r="A64" s="51"/>
      <c r="B64" s="51"/>
      <c r="C64" s="51"/>
      <c r="D64" s="51"/>
      <c r="E64" s="51"/>
      <c r="F64" s="51"/>
    </row>
    <row r="65" spans="1:6" ht="15.5">
      <c r="A65" s="123" t="s">
        <v>284</v>
      </c>
      <c r="B65" s="81" t="s">
        <v>376</v>
      </c>
      <c r="C65" s="51"/>
      <c r="D65" s="51"/>
      <c r="E65" s="51"/>
      <c r="F65" s="51"/>
    </row>
    <row r="66" spans="1:6" ht="15">
      <c r="A66" s="51"/>
      <c r="B66" s="313" t="s">
        <v>677</v>
      </c>
      <c r="C66" s="124"/>
      <c r="D66" s="84"/>
      <c r="E66" s="86"/>
      <c r="F66" s="85"/>
    </row>
    <row r="67" spans="1:6" ht="14.5">
      <c r="A67" s="51"/>
      <c r="B67" s="51"/>
      <c r="C67" s="51"/>
      <c r="D67" s="51"/>
      <c r="E67" s="51"/>
      <c r="F67" s="51"/>
    </row>
    <row r="68" spans="1:6" ht="15.5">
      <c r="A68" s="123" t="s">
        <v>291</v>
      </c>
      <c r="B68" s="81" t="s">
        <v>392</v>
      </c>
      <c r="C68" s="51"/>
      <c r="D68" s="51"/>
      <c r="E68" s="51"/>
      <c r="F68" s="51"/>
    </row>
    <row r="69" spans="1:6" ht="15">
      <c r="A69" s="51"/>
      <c r="B69" s="313" t="s">
        <v>677</v>
      </c>
      <c r="C69" s="124"/>
      <c r="D69" s="84"/>
      <c r="E69" s="85"/>
      <c r="F69" s="85"/>
    </row>
    <row r="70" spans="1:6" ht="14.5">
      <c r="A70" s="51"/>
      <c r="B70" s="51"/>
      <c r="C70" s="51"/>
      <c r="D70" s="51"/>
      <c r="E70" s="51"/>
      <c r="F70" s="51"/>
    </row>
    <row r="71" spans="1:6" ht="15.5">
      <c r="A71" s="123" t="s">
        <v>298</v>
      </c>
      <c r="B71" s="81" t="s">
        <v>393</v>
      </c>
      <c r="C71" s="51"/>
      <c r="D71" s="51"/>
      <c r="E71" s="51"/>
      <c r="F71" s="51"/>
    </row>
    <row r="72" spans="1:6" ht="15">
      <c r="A72" s="51"/>
      <c r="B72" s="313" t="s">
        <v>677</v>
      </c>
      <c r="C72" s="124"/>
      <c r="D72" s="84"/>
      <c r="E72" s="85"/>
      <c r="F72" s="85"/>
    </row>
    <row r="73" spans="1:6" ht="14.5">
      <c r="A73" s="51"/>
      <c r="B73" s="82"/>
      <c r="C73" s="124"/>
      <c r="D73" s="84"/>
      <c r="E73" s="85"/>
      <c r="F73" s="85"/>
    </row>
    <row r="74" spans="1:6" ht="14.5">
      <c r="A74" s="51"/>
      <c r="B74" s="51"/>
      <c r="C74" s="51"/>
      <c r="D74" s="51"/>
      <c r="E74" s="51"/>
      <c r="F74" s="51"/>
    </row>
    <row r="75" spans="1:6" ht="15.5">
      <c r="A75" s="123" t="s">
        <v>303</v>
      </c>
      <c r="B75" s="81" t="s">
        <v>394</v>
      </c>
      <c r="C75" s="51"/>
      <c r="D75" s="51"/>
      <c r="E75" s="51"/>
      <c r="F75" s="51"/>
    </row>
    <row r="76" spans="1:6" ht="15">
      <c r="A76" s="51"/>
      <c r="B76" s="313" t="s">
        <v>677</v>
      </c>
      <c r="C76" s="124"/>
      <c r="D76" s="84"/>
      <c r="E76" s="85"/>
      <c r="F76" s="85"/>
    </row>
    <row r="77" spans="1:6" ht="14.5">
      <c r="A77" s="51"/>
      <c r="B77" s="82"/>
      <c r="C77" s="124"/>
      <c r="D77" s="101"/>
      <c r="E77" s="85"/>
      <c r="F77" s="85"/>
    </row>
    <row r="78" spans="1:6" ht="15.5">
      <c r="A78" s="51"/>
      <c r="B78" s="389" t="s">
        <v>395</v>
      </c>
      <c r="C78" s="390"/>
      <c r="D78" s="390"/>
      <c r="E78" s="391"/>
      <c r="F78" s="87">
        <f>SUM(F66:F77)</f>
        <v>0</v>
      </c>
    </row>
    <row r="80" spans="1:6" ht="20">
      <c r="A80" s="121">
        <v>2</v>
      </c>
      <c r="B80" s="120" t="s">
        <v>397</v>
      </c>
      <c r="C80" s="119"/>
    </row>
    <row r="81" spans="1:7">
      <c r="A81" s="92" t="s">
        <v>317</v>
      </c>
      <c r="B81" s="92" t="s">
        <v>203</v>
      </c>
      <c r="C81" s="92" t="s">
        <v>204</v>
      </c>
    </row>
    <row r="82" spans="1:7" ht="14.5">
      <c r="A82" s="101">
        <v>1</v>
      </c>
      <c r="B82" s="82" t="s">
        <v>377</v>
      </c>
      <c r="C82" s="85">
        <f>G93</f>
        <v>0</v>
      </c>
    </row>
    <row r="83" spans="1:7" ht="14.5">
      <c r="A83" s="101">
        <v>2</v>
      </c>
      <c r="B83" s="157" t="s">
        <v>319</v>
      </c>
      <c r="C83" s="85">
        <f>G99</f>
        <v>0</v>
      </c>
    </row>
    <row r="84" spans="1:7" ht="14.5">
      <c r="A84" s="101">
        <v>3</v>
      </c>
      <c r="B84" s="82" t="s">
        <v>378</v>
      </c>
      <c r="C84" s="85">
        <f>G105</f>
        <v>0</v>
      </c>
    </row>
    <row r="85" spans="1:7" ht="14.5">
      <c r="A85" s="101">
        <v>4</v>
      </c>
      <c r="B85" s="157" t="s">
        <v>398</v>
      </c>
      <c r="C85" s="85">
        <f>F121</f>
        <v>0</v>
      </c>
    </row>
    <row r="86" spans="1:7" ht="14.5">
      <c r="A86" s="101">
        <v>5</v>
      </c>
      <c r="B86" s="82" t="s">
        <v>686</v>
      </c>
      <c r="C86" s="85"/>
    </row>
    <row r="87" spans="1:7" ht="14.5">
      <c r="A87" s="51"/>
      <c r="B87" s="126" t="s">
        <v>379</v>
      </c>
      <c r="C87" s="127">
        <f>SUM(C82:C85)</f>
        <v>0</v>
      </c>
    </row>
    <row r="89" spans="1:7" ht="15.5">
      <c r="A89" s="108">
        <v>1</v>
      </c>
      <c r="B89" s="117" t="s">
        <v>318</v>
      </c>
      <c r="C89" s="109"/>
      <c r="D89" s="109"/>
      <c r="E89" s="109"/>
      <c r="F89" s="109"/>
      <c r="G89" s="118"/>
    </row>
    <row r="90" spans="1:7" ht="29">
      <c r="A90" s="96" t="s">
        <v>322</v>
      </c>
      <c r="B90" s="158" t="s">
        <v>323</v>
      </c>
      <c r="C90" s="159" t="s">
        <v>324</v>
      </c>
      <c r="D90" s="158" t="s">
        <v>357</v>
      </c>
      <c r="E90" s="158" t="s">
        <v>325</v>
      </c>
      <c r="F90" s="160" t="s">
        <v>326</v>
      </c>
      <c r="G90" s="161" t="s">
        <v>204</v>
      </c>
    </row>
    <row r="91" spans="1:7" ht="15">
      <c r="A91" s="51"/>
      <c r="B91" s="313" t="s">
        <v>677</v>
      </c>
      <c r="C91" s="124"/>
      <c r="D91" s="101"/>
      <c r="E91" s="84"/>
      <c r="F91" s="86"/>
      <c r="G91" s="85"/>
    </row>
    <row r="92" spans="1:7" ht="14.5">
      <c r="A92" s="51"/>
      <c r="B92" s="82"/>
      <c r="C92" s="124"/>
      <c r="D92" s="101"/>
      <c r="E92" s="84"/>
      <c r="F92" s="86"/>
      <c r="G92" s="85"/>
    </row>
    <row r="93" spans="1:7" ht="14.5">
      <c r="A93" s="51"/>
      <c r="B93" s="392" t="s">
        <v>321</v>
      </c>
      <c r="C93" s="393"/>
      <c r="D93" s="393"/>
      <c r="E93" s="393"/>
      <c r="F93" s="394"/>
      <c r="G93" s="103">
        <f>SUM(G91:G92)</f>
        <v>0</v>
      </c>
    </row>
    <row r="95" spans="1:7" ht="15.5">
      <c r="A95" s="108">
        <v>2</v>
      </c>
      <c r="B95" s="117" t="s">
        <v>319</v>
      </c>
      <c r="C95" s="109"/>
      <c r="D95" s="109"/>
      <c r="E95" s="109"/>
      <c r="F95" s="109"/>
      <c r="G95" s="118"/>
    </row>
    <row r="96" spans="1:7" ht="28">
      <c r="A96" s="62" t="s">
        <v>242</v>
      </c>
      <c r="B96" s="63" t="s">
        <v>206</v>
      </c>
      <c r="C96" s="63" t="s">
        <v>207</v>
      </c>
      <c r="D96" s="63" t="s">
        <v>370</v>
      </c>
      <c r="E96" s="53" t="s">
        <v>208</v>
      </c>
      <c r="F96" s="53" t="s">
        <v>209</v>
      </c>
      <c r="G96" s="53" t="s">
        <v>204</v>
      </c>
    </row>
    <row r="97" spans="1:7" ht="15">
      <c r="A97" s="51"/>
      <c r="B97" s="313" t="s">
        <v>677</v>
      </c>
      <c r="C97" s="51"/>
      <c r="D97" s="51"/>
      <c r="E97" s="51"/>
      <c r="F97" s="51"/>
      <c r="G97" s="252"/>
    </row>
    <row r="98" spans="1:7" ht="14.5">
      <c r="A98" s="76"/>
      <c r="B98" s="62"/>
      <c r="C98" s="66"/>
      <c r="D98" s="104"/>
      <c r="E98" s="138"/>
      <c r="F98" s="141"/>
      <c r="G98" s="253"/>
    </row>
    <row r="99" spans="1:7" ht="14.5">
      <c r="A99" s="51"/>
      <c r="B99" s="398" t="s">
        <v>278</v>
      </c>
      <c r="C99" s="399"/>
      <c r="D99" s="399"/>
      <c r="E99" s="399"/>
      <c r="F99" s="400"/>
      <c r="G99" s="254">
        <f>SUM(G97:G98)</f>
        <v>0</v>
      </c>
    </row>
    <row r="101" spans="1:7" ht="15.5">
      <c r="A101" s="108">
        <v>3</v>
      </c>
      <c r="B101" s="117" t="s">
        <v>320</v>
      </c>
      <c r="C101" s="109"/>
      <c r="D101" s="109"/>
      <c r="E101" s="109"/>
      <c r="F101" s="109"/>
      <c r="G101" s="118"/>
    </row>
    <row r="102" spans="1:7" ht="15.5">
      <c r="A102" s="79" t="s">
        <v>279</v>
      </c>
      <c r="B102" s="80" t="s">
        <v>280</v>
      </c>
      <c r="C102" s="80" t="s">
        <v>281</v>
      </c>
      <c r="D102" s="80" t="s">
        <v>371</v>
      </c>
      <c r="E102" s="80" t="s">
        <v>282</v>
      </c>
      <c r="F102" s="142" t="s">
        <v>283</v>
      </c>
      <c r="G102" s="122" t="s">
        <v>205</v>
      </c>
    </row>
    <row r="103" spans="1:7" ht="15">
      <c r="A103" s="51"/>
      <c r="B103" s="313" t="s">
        <v>677</v>
      </c>
      <c r="C103" s="83"/>
      <c r="D103" s="101"/>
      <c r="E103" s="101"/>
      <c r="F103" s="85"/>
      <c r="G103" s="85"/>
    </row>
    <row r="104" spans="1:7" ht="14.5">
      <c r="A104" s="51"/>
      <c r="B104" s="82"/>
      <c r="C104" s="83"/>
      <c r="D104" s="101"/>
      <c r="E104" s="101"/>
      <c r="F104" s="85"/>
      <c r="G104" s="85"/>
    </row>
    <row r="105" spans="1:7" ht="15.5">
      <c r="A105" s="51"/>
      <c r="B105" s="389" t="s">
        <v>316</v>
      </c>
      <c r="C105" s="390"/>
      <c r="D105" s="390"/>
      <c r="E105" s="390"/>
      <c r="F105" s="391"/>
      <c r="G105" s="87">
        <f>SUM(G103:G104)</f>
        <v>0</v>
      </c>
    </row>
    <row r="107" spans="1:7" ht="15.5">
      <c r="A107" s="155">
        <v>4</v>
      </c>
      <c r="B107" s="117" t="s">
        <v>408</v>
      </c>
      <c r="C107" s="109"/>
      <c r="D107" s="109"/>
      <c r="E107" s="109"/>
      <c r="F107" s="110"/>
      <c r="G107" s="162"/>
    </row>
    <row r="108" spans="1:7" ht="29">
      <c r="A108" s="163" t="s">
        <v>399</v>
      </c>
      <c r="B108" s="115" t="s">
        <v>381</v>
      </c>
      <c r="C108" s="115" t="s">
        <v>382</v>
      </c>
      <c r="D108" s="115" t="s">
        <v>400</v>
      </c>
      <c r="E108" s="164" t="s">
        <v>401</v>
      </c>
      <c r="F108" s="116" t="s">
        <v>402</v>
      </c>
    </row>
    <row r="109" spans="1:7" ht="15.5">
      <c r="A109" s="97" t="s">
        <v>383</v>
      </c>
      <c r="B109" s="79" t="s">
        <v>403</v>
      </c>
      <c r="C109" s="51"/>
      <c r="D109" s="51"/>
      <c r="E109" s="51"/>
      <c r="F109" s="51"/>
    </row>
    <row r="110" spans="1:7" ht="15">
      <c r="A110" s="51"/>
      <c r="B110" s="313" t="s">
        <v>677</v>
      </c>
      <c r="C110" s="83"/>
      <c r="D110" s="101"/>
      <c r="E110" s="85"/>
      <c r="F110" s="85"/>
    </row>
    <row r="111" spans="1:7" ht="14.5">
      <c r="A111" s="51"/>
      <c r="B111" s="51"/>
      <c r="C111" s="51"/>
      <c r="D111" s="51"/>
      <c r="E111" s="51"/>
      <c r="F111" s="51"/>
    </row>
    <row r="112" spans="1:7" ht="15.5">
      <c r="A112" s="97" t="s">
        <v>404</v>
      </c>
      <c r="B112" s="79" t="s">
        <v>405</v>
      </c>
      <c r="C112" s="51"/>
      <c r="D112" s="51"/>
      <c r="E112" s="51"/>
      <c r="F112" s="51"/>
    </row>
    <row r="113" spans="1:7" ht="15">
      <c r="A113" s="51"/>
      <c r="B113" s="313" t="s">
        <v>677</v>
      </c>
      <c r="C113" s="101"/>
      <c r="D113" s="101"/>
      <c r="E113" s="86"/>
      <c r="F113" s="85"/>
    </row>
    <row r="114" spans="1:7" ht="14.5">
      <c r="A114" s="51"/>
      <c r="B114" s="51"/>
      <c r="C114" s="51"/>
      <c r="D114" s="51"/>
      <c r="E114" s="51"/>
      <c r="F114" s="51"/>
    </row>
    <row r="115" spans="1:7" ht="15.5">
      <c r="A115" s="97" t="s">
        <v>406</v>
      </c>
      <c r="B115" s="79" t="s">
        <v>407</v>
      </c>
      <c r="C115" s="51"/>
      <c r="D115" s="51"/>
      <c r="E115" s="51"/>
      <c r="F115" s="51"/>
    </row>
    <row r="116" spans="1:7" ht="15">
      <c r="A116" s="51"/>
      <c r="B116" s="313" t="s">
        <v>677</v>
      </c>
      <c r="C116" s="97"/>
      <c r="D116" s="101"/>
      <c r="E116" s="86"/>
      <c r="F116" s="85"/>
    </row>
    <row r="117" spans="1:7" ht="14.5">
      <c r="A117" s="51"/>
      <c r="B117" s="319"/>
      <c r="C117" s="317"/>
      <c r="D117" s="318"/>
      <c r="E117" s="315"/>
      <c r="F117" s="85"/>
    </row>
    <row r="118" spans="1:7" ht="14.5">
      <c r="A118" s="316" t="s">
        <v>680</v>
      </c>
      <c r="B118" s="320" t="s">
        <v>681</v>
      </c>
      <c r="C118" s="317"/>
      <c r="D118" s="318"/>
      <c r="E118" s="315"/>
      <c r="F118" s="85"/>
    </row>
    <row r="119" spans="1:7" ht="15">
      <c r="A119" s="51"/>
      <c r="B119" s="313" t="s">
        <v>677</v>
      </c>
      <c r="C119" s="317"/>
      <c r="D119" s="318"/>
      <c r="E119" s="315"/>
      <c r="F119" s="85"/>
    </row>
    <row r="120" spans="1:7" ht="14.5">
      <c r="A120" s="51"/>
      <c r="B120" s="319"/>
      <c r="C120" s="317"/>
      <c r="D120" s="318"/>
      <c r="E120" s="315"/>
      <c r="F120" s="85"/>
    </row>
    <row r="121" spans="1:7" ht="15.5">
      <c r="A121" s="51"/>
      <c r="B121" s="401" t="s">
        <v>653</v>
      </c>
      <c r="C121" s="402"/>
      <c r="D121" s="402"/>
      <c r="E121" s="403"/>
      <c r="F121" s="87">
        <f>SUM(F110:F117)</f>
        <v>0</v>
      </c>
    </row>
    <row r="125" spans="1:7" ht="20">
      <c r="A125" s="121">
        <v>2</v>
      </c>
      <c r="B125" s="120" t="s">
        <v>682</v>
      </c>
      <c r="C125" s="119"/>
      <c r="D125" s="292"/>
      <c r="E125" s="292"/>
      <c r="F125" s="292"/>
      <c r="G125" s="292"/>
    </row>
    <row r="126" spans="1:7">
      <c r="A126" s="92" t="s">
        <v>317</v>
      </c>
      <c r="B126" s="92" t="s">
        <v>203</v>
      </c>
      <c r="C126" s="92" t="s">
        <v>204</v>
      </c>
    </row>
    <row r="127" spans="1:7">
      <c r="A127" s="293">
        <v>1</v>
      </c>
      <c r="B127" s="294" t="s">
        <v>318</v>
      </c>
      <c r="C127" s="295">
        <f>G139</f>
        <v>0</v>
      </c>
    </row>
    <row r="128" spans="1:7">
      <c r="A128" s="293">
        <v>2</v>
      </c>
      <c r="B128" s="294" t="s">
        <v>319</v>
      </c>
      <c r="C128" s="295">
        <f>G145</f>
        <v>0</v>
      </c>
    </row>
    <row r="129" spans="1:7">
      <c r="A129" s="293">
        <v>3</v>
      </c>
      <c r="B129" s="294" t="s">
        <v>320</v>
      </c>
      <c r="C129" s="295">
        <f>G151</f>
        <v>0</v>
      </c>
    </row>
    <row r="130" spans="1:7">
      <c r="A130" s="293">
        <v>4</v>
      </c>
      <c r="B130" s="294" t="s">
        <v>684</v>
      </c>
      <c r="C130" s="295">
        <f>G157</f>
        <v>0</v>
      </c>
    </row>
    <row r="131" spans="1:7" ht="14.5">
      <c r="A131" s="293">
        <v>5</v>
      </c>
      <c r="B131" s="82" t="s">
        <v>686</v>
      </c>
      <c r="C131" s="295"/>
    </row>
    <row r="132" spans="1:7">
      <c r="A132" s="296"/>
      <c r="B132" s="297" t="s">
        <v>321</v>
      </c>
      <c r="C132" s="298">
        <f>SUM(C127:C129)</f>
        <v>0</v>
      </c>
    </row>
    <row r="135" spans="1:7" ht="15.5">
      <c r="A135" s="108">
        <v>1</v>
      </c>
      <c r="B135" s="117" t="s">
        <v>318</v>
      </c>
      <c r="C135" s="109"/>
      <c r="D135" s="109"/>
      <c r="E135" s="109"/>
      <c r="F135" s="109"/>
      <c r="G135" s="118"/>
    </row>
    <row r="136" spans="1:7" ht="14.5">
      <c r="A136" s="96" t="s">
        <v>322</v>
      </c>
      <c r="B136" s="115" t="s">
        <v>323</v>
      </c>
      <c r="C136" s="115" t="s">
        <v>324</v>
      </c>
      <c r="D136" s="115" t="s">
        <v>357</v>
      </c>
      <c r="E136" s="115" t="s">
        <v>325</v>
      </c>
      <c r="F136" s="116" t="s">
        <v>326</v>
      </c>
      <c r="G136" s="116" t="s">
        <v>204</v>
      </c>
    </row>
    <row r="137" spans="1:7" ht="15">
      <c r="A137" s="51"/>
      <c r="B137" s="313" t="s">
        <v>677</v>
      </c>
      <c r="C137" s="83"/>
      <c r="D137" s="101"/>
      <c r="E137" s="84"/>
      <c r="F137" s="84"/>
      <c r="G137" s="85"/>
    </row>
    <row r="138" spans="1:7" ht="14.5">
      <c r="A138" s="51"/>
      <c r="B138" s="82"/>
      <c r="C138" s="83"/>
      <c r="D138" s="101"/>
      <c r="E138" s="84"/>
      <c r="F138" s="86"/>
      <c r="G138" s="85"/>
    </row>
    <row r="139" spans="1:7" ht="14.5">
      <c r="A139" s="51"/>
      <c r="B139" s="392" t="s">
        <v>321</v>
      </c>
      <c r="C139" s="393"/>
      <c r="D139" s="393"/>
      <c r="E139" s="393"/>
      <c r="F139" s="394"/>
      <c r="G139" s="103">
        <f>SUM(G137:G138)</f>
        <v>0</v>
      </c>
    </row>
    <row r="141" spans="1:7" ht="15.5">
      <c r="A141" s="108">
        <v>2</v>
      </c>
      <c r="B141" s="117" t="s">
        <v>319</v>
      </c>
      <c r="C141" s="109"/>
      <c r="D141" s="109"/>
      <c r="E141" s="109"/>
      <c r="F141" s="109"/>
      <c r="G141" s="118"/>
    </row>
    <row r="142" spans="1:7" ht="28">
      <c r="A142" s="62" t="s">
        <v>242</v>
      </c>
      <c r="B142" s="63" t="s">
        <v>206</v>
      </c>
      <c r="C142" s="63" t="s">
        <v>207</v>
      </c>
      <c r="D142" s="63" t="s">
        <v>370</v>
      </c>
      <c r="E142" s="53" t="s">
        <v>208</v>
      </c>
      <c r="F142" s="53" t="s">
        <v>209</v>
      </c>
      <c r="G142" s="53" t="s">
        <v>210</v>
      </c>
    </row>
    <row r="143" spans="1:7" ht="15">
      <c r="A143" s="51"/>
      <c r="B143" s="313" t="s">
        <v>677</v>
      </c>
      <c r="C143" s="51"/>
      <c r="D143" s="51"/>
      <c r="E143" s="51"/>
      <c r="F143" s="51"/>
      <c r="G143" s="252"/>
    </row>
    <row r="144" spans="1:7" ht="14.5">
      <c r="A144" s="65"/>
      <c r="B144" s="62"/>
      <c r="C144" s="66"/>
      <c r="D144" s="104"/>
      <c r="E144" s="67"/>
      <c r="F144" s="301"/>
      <c r="G144" s="299"/>
    </row>
    <row r="145" spans="1:7" ht="14.5">
      <c r="A145" s="51"/>
      <c r="B145" s="398" t="s">
        <v>278</v>
      </c>
      <c r="C145" s="399"/>
      <c r="D145" s="399"/>
      <c r="E145" s="399"/>
      <c r="F145" s="400"/>
      <c r="G145" s="78">
        <f>SUM(G143:G144)</f>
        <v>0</v>
      </c>
    </row>
    <row r="147" spans="1:7" ht="15.5">
      <c r="A147" s="108">
        <v>3</v>
      </c>
      <c r="B147" s="117" t="s">
        <v>320</v>
      </c>
      <c r="C147" s="109"/>
      <c r="D147" s="109"/>
      <c r="E147" s="109"/>
      <c r="F147" s="109"/>
      <c r="G147" s="118"/>
    </row>
    <row r="148" spans="1:7" ht="15.5">
      <c r="A148" s="79" t="s">
        <v>279</v>
      </c>
      <c r="B148" s="80" t="s">
        <v>280</v>
      </c>
      <c r="C148" s="80" t="s">
        <v>281</v>
      </c>
      <c r="D148" s="80" t="s">
        <v>371</v>
      </c>
      <c r="E148" s="80" t="s">
        <v>282</v>
      </c>
      <c r="F148" s="302" t="s">
        <v>283</v>
      </c>
      <c r="G148" s="302" t="s">
        <v>205</v>
      </c>
    </row>
    <row r="149" spans="1:7" ht="15">
      <c r="A149" s="51"/>
      <c r="B149" s="313" t="s">
        <v>677</v>
      </c>
      <c r="C149" s="83"/>
      <c r="D149" s="101"/>
      <c r="E149" s="101"/>
      <c r="F149" s="85"/>
      <c r="G149" s="85"/>
    </row>
    <row r="150" spans="1:7" ht="14.5">
      <c r="A150" s="51"/>
      <c r="B150" s="82"/>
      <c r="C150" s="83"/>
      <c r="D150" s="101"/>
      <c r="E150" s="101"/>
      <c r="F150" s="85"/>
      <c r="G150" s="85"/>
    </row>
    <row r="151" spans="1:7" ht="15.5">
      <c r="A151" s="51"/>
      <c r="B151" s="389" t="s">
        <v>316</v>
      </c>
      <c r="C151" s="390"/>
      <c r="D151" s="390"/>
      <c r="E151" s="390"/>
      <c r="F151" s="391"/>
      <c r="G151" s="87">
        <f>SUM(G149:G150)</f>
        <v>0</v>
      </c>
    </row>
    <row r="153" spans="1:7" ht="15.5">
      <c r="A153" s="108">
        <v>4</v>
      </c>
      <c r="B153" s="117" t="s">
        <v>683</v>
      </c>
      <c r="C153" s="109"/>
      <c r="D153" s="109"/>
      <c r="E153" s="109"/>
      <c r="F153" s="109"/>
      <c r="G153" s="118"/>
    </row>
    <row r="154" spans="1:7" ht="15.5">
      <c r="A154" s="79" t="s">
        <v>279</v>
      </c>
      <c r="B154" s="80" t="s">
        <v>280</v>
      </c>
      <c r="C154" s="80" t="s">
        <v>281</v>
      </c>
      <c r="D154" s="80" t="s">
        <v>371</v>
      </c>
      <c r="E154" s="80" t="s">
        <v>282</v>
      </c>
      <c r="F154" s="302" t="s">
        <v>283</v>
      </c>
      <c r="G154" s="302" t="s">
        <v>205</v>
      </c>
    </row>
    <row r="155" spans="1:7" ht="15">
      <c r="A155" s="51"/>
      <c r="B155" s="313" t="s">
        <v>677</v>
      </c>
      <c r="C155" s="83"/>
      <c r="D155" s="101"/>
      <c r="E155" s="101"/>
      <c r="F155" s="85"/>
      <c r="G155" s="85"/>
    </row>
    <row r="156" spans="1:7" ht="14.5">
      <c r="A156" s="51"/>
      <c r="B156" s="82"/>
      <c r="C156" s="83"/>
      <c r="D156" s="101"/>
      <c r="E156" s="101"/>
      <c r="F156" s="85"/>
      <c r="G156" s="85"/>
    </row>
    <row r="157" spans="1:7" ht="15.5">
      <c r="A157" s="51"/>
      <c r="B157" s="389" t="s">
        <v>316</v>
      </c>
      <c r="C157" s="390"/>
      <c r="D157" s="390"/>
      <c r="E157" s="390"/>
      <c r="F157" s="391"/>
      <c r="G157" s="87">
        <f>SUM(G155:G156)</f>
        <v>0</v>
      </c>
    </row>
  </sheetData>
  <mergeCells count="12">
    <mergeCell ref="B157:F157"/>
    <mergeCell ref="B93:F93"/>
    <mergeCell ref="B47:F47"/>
    <mergeCell ref="B53:F53"/>
    <mergeCell ref="B60:F60"/>
    <mergeCell ref="B78:E78"/>
    <mergeCell ref="B139:F139"/>
    <mergeCell ref="B145:F145"/>
    <mergeCell ref="B151:F151"/>
    <mergeCell ref="B99:F99"/>
    <mergeCell ref="B105:F105"/>
    <mergeCell ref="B121:E12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1BF68-EE96-4B2D-8612-34E57CCD707A}">
  <dimension ref="A1:Y899"/>
  <sheetViews>
    <sheetView showGridLines="0" topLeftCell="A3" zoomScale="91" workbookViewId="0">
      <selection activeCell="D13" sqref="D13"/>
    </sheetView>
  </sheetViews>
  <sheetFormatPr defaultColWidth="8.90625" defaultRowHeight="12.5"/>
  <cols>
    <col min="1" max="1" width="19.08984375" style="2" bestFit="1" customWidth="1"/>
    <col min="2" max="2" width="89.36328125" style="2" bestFit="1" customWidth="1"/>
    <col min="3" max="3" width="16.90625" style="2" bestFit="1" customWidth="1"/>
    <col min="4" max="4" width="14.6328125" style="2" bestFit="1" customWidth="1"/>
    <col min="5" max="5" width="16.81640625" style="2" bestFit="1" customWidth="1"/>
    <col min="6" max="6" width="13.54296875" style="2" bestFit="1" customWidth="1"/>
    <col min="7" max="7" width="13.453125" style="2" bestFit="1" customWidth="1"/>
    <col min="8" max="8" width="13.36328125" style="2" bestFit="1" customWidth="1"/>
    <col min="9" max="10" width="12.54296875" style="2" bestFit="1" customWidth="1"/>
    <col min="11" max="22" width="11" style="2" customWidth="1"/>
    <col min="23" max="24" width="12.1796875" style="2" bestFit="1" customWidth="1"/>
    <col min="25" max="25" width="12.08984375" style="2" bestFit="1" customWidth="1"/>
    <col min="26" max="16384" width="8.90625" style="2"/>
  </cols>
  <sheetData>
    <row r="1" spans="1:25" ht="13">
      <c r="A1" s="19" t="s">
        <v>0</v>
      </c>
    </row>
    <row r="2" spans="1:25" ht="13">
      <c r="A2" s="19" t="s">
        <v>688</v>
      </c>
    </row>
    <row r="4" spans="1:25" ht="13" thickBot="1"/>
    <row r="5" spans="1:25" ht="15" customHeight="1" thickBot="1">
      <c r="A5" s="404" t="s">
        <v>577</v>
      </c>
      <c r="B5" s="405"/>
      <c r="C5" s="405"/>
      <c r="D5" s="405"/>
      <c r="E5" s="405"/>
      <c r="F5" s="405"/>
      <c r="G5" s="405"/>
      <c r="H5" s="405"/>
      <c r="I5" s="405"/>
      <c r="J5" s="405"/>
      <c r="K5" s="405"/>
      <c r="L5" s="405"/>
      <c r="M5" s="405"/>
      <c r="N5" s="405"/>
      <c r="O5" s="405"/>
      <c r="P5" s="405"/>
      <c r="Q5" s="405"/>
      <c r="R5" s="405"/>
      <c r="S5" s="405"/>
      <c r="T5" s="405"/>
      <c r="U5" s="405"/>
      <c r="V5" s="405"/>
      <c r="W5" s="405"/>
      <c r="X5" s="405"/>
      <c r="Y5" s="405"/>
    </row>
    <row r="6" spans="1:25" ht="14">
      <c r="A6" s="215"/>
      <c r="B6" s="216"/>
      <c r="C6" s="216"/>
      <c r="D6" s="216"/>
      <c r="E6" s="216"/>
      <c r="F6" s="217"/>
      <c r="G6" s="217"/>
      <c r="H6" s="217"/>
      <c r="I6" s="217"/>
      <c r="J6" s="217"/>
      <c r="K6" s="217"/>
      <c r="L6" s="217"/>
      <c r="M6" s="217"/>
      <c r="N6" s="217"/>
      <c r="O6" s="217"/>
      <c r="P6" s="217"/>
      <c r="Q6" s="217"/>
      <c r="R6" s="217"/>
      <c r="S6" s="217"/>
      <c r="T6" s="217"/>
      <c r="U6" s="217"/>
      <c r="V6" s="217"/>
      <c r="W6" s="217"/>
      <c r="X6" s="217"/>
      <c r="Y6" s="217"/>
    </row>
    <row r="7" spans="1:25" ht="14">
      <c r="A7" s="218" t="s">
        <v>578</v>
      </c>
      <c r="B7" s="218" t="s">
        <v>323</v>
      </c>
      <c r="C7" s="218" t="s">
        <v>579</v>
      </c>
      <c r="D7" s="218" t="s">
        <v>326</v>
      </c>
      <c r="E7" s="218" t="s">
        <v>580</v>
      </c>
      <c r="F7" s="219" t="s">
        <v>581</v>
      </c>
      <c r="G7" s="219" t="s">
        <v>582</v>
      </c>
      <c r="H7" s="219" t="s">
        <v>583</v>
      </c>
      <c r="I7" s="219" t="s">
        <v>584</v>
      </c>
      <c r="J7" s="219" t="s">
        <v>585</v>
      </c>
      <c r="K7" s="219" t="s">
        <v>586</v>
      </c>
      <c r="L7" s="219" t="s">
        <v>587</v>
      </c>
      <c r="M7" s="219" t="s">
        <v>588</v>
      </c>
      <c r="N7" s="219" t="s">
        <v>589</v>
      </c>
      <c r="O7" s="219" t="s">
        <v>590</v>
      </c>
      <c r="P7" s="219" t="s">
        <v>592</v>
      </c>
      <c r="Q7" s="219" t="s">
        <v>593</v>
      </c>
      <c r="R7" s="219" t="s">
        <v>594</v>
      </c>
      <c r="S7" s="219" t="s">
        <v>595</v>
      </c>
      <c r="T7" s="219" t="s">
        <v>596</v>
      </c>
      <c r="U7" s="219" t="s">
        <v>597</v>
      </c>
      <c r="V7" s="219" t="s">
        <v>598</v>
      </c>
      <c r="W7" s="219" t="s">
        <v>599</v>
      </c>
      <c r="X7" s="219" t="s">
        <v>600</v>
      </c>
      <c r="Y7" s="219" t="s">
        <v>601</v>
      </c>
    </row>
    <row r="8" spans="1:25" ht="14">
      <c r="A8" s="220">
        <v>1</v>
      </c>
      <c r="B8" s="291" t="s">
        <v>645</v>
      </c>
      <c r="C8" s="221">
        <f>'Capital Costs '!C36+'Capital Costs '!C37+'Capital Costs '!C38</f>
        <v>0</v>
      </c>
      <c r="D8" s="385">
        <v>0</v>
      </c>
      <c r="E8" s="222">
        <v>0</v>
      </c>
      <c r="F8" s="222">
        <v>0</v>
      </c>
      <c r="G8" s="222">
        <f>($C8-SUM($E8:F8))*$D$8</f>
        <v>0</v>
      </c>
      <c r="H8" s="222">
        <f>($C8-SUM($E8:G8))*$D$8</f>
        <v>0</v>
      </c>
      <c r="I8" s="222">
        <f>($C8-SUM($E8:H8))*$D$8</f>
        <v>0</v>
      </c>
      <c r="J8" s="222">
        <f>($C8-SUM($E8:I8))*$D$8</f>
        <v>0</v>
      </c>
      <c r="K8" s="222">
        <f>($C8-SUM($E8:J8))*$D$8</f>
        <v>0</v>
      </c>
      <c r="L8" s="222">
        <f>($C8-SUM($E8:K8))*$D$8</f>
        <v>0</v>
      </c>
      <c r="M8" s="222">
        <f>($C8-SUM($E8:L8))*$D$8</f>
        <v>0</v>
      </c>
      <c r="N8" s="222">
        <f>($C8-SUM($E8:M8))*$D$8</f>
        <v>0</v>
      </c>
      <c r="O8" s="222">
        <f>($C8-SUM($E8:N8))*$D$8</f>
        <v>0</v>
      </c>
      <c r="P8" s="222">
        <f>($C8-SUM($E8:O8))*$D$8</f>
        <v>0</v>
      </c>
      <c r="Q8" s="222">
        <f>($C8-SUM($E8:P8))*$D$8</f>
        <v>0</v>
      </c>
      <c r="R8" s="222">
        <f>($C8-SUM($E8:Q8))*$D$8</f>
        <v>0</v>
      </c>
      <c r="S8" s="222">
        <f>($C8-SUM($E8:R8))*$D$8</f>
        <v>0</v>
      </c>
      <c r="T8" s="222">
        <f>($C8-SUM($E8:S8))*$D$8</f>
        <v>0</v>
      </c>
      <c r="U8" s="222">
        <f>($C8-SUM($E8:T8))*$D$8</f>
        <v>0</v>
      </c>
      <c r="V8" s="222">
        <f>($C8-SUM($E8:U8))*$D$8</f>
        <v>0</v>
      </c>
      <c r="W8" s="222">
        <f>($C8-SUM($E8:V8))*$D$8</f>
        <v>0</v>
      </c>
      <c r="X8" s="222">
        <f>($C8-SUM($E8:W8))*$D$8</f>
        <v>0</v>
      </c>
      <c r="Y8" s="222">
        <f>($C8-SUM($E8:X8))*$D$8</f>
        <v>0</v>
      </c>
    </row>
    <row r="9" spans="1:25" ht="14">
      <c r="A9" s="220">
        <v>2</v>
      </c>
      <c r="B9" s="291" t="s">
        <v>646</v>
      </c>
      <c r="C9" s="221">
        <f>'Capital Costs '!C39</f>
        <v>0</v>
      </c>
      <c r="D9" s="385">
        <v>0</v>
      </c>
      <c r="E9" s="222">
        <v>0</v>
      </c>
      <c r="F9" s="222">
        <f>C9*D9</f>
        <v>0</v>
      </c>
      <c r="G9" s="222">
        <f>($C9-SUM($E9:F9))*$D$9</f>
        <v>0</v>
      </c>
      <c r="H9" s="222">
        <f>($C9-SUM($E9:G9))*$D$9</f>
        <v>0</v>
      </c>
      <c r="I9" s="222">
        <f>($C9-SUM($E9:H9))*$D$9</f>
        <v>0</v>
      </c>
      <c r="J9" s="222">
        <f>($C9-SUM($E9:I9))*$D$9</f>
        <v>0</v>
      </c>
      <c r="K9" s="222">
        <f>($C9-SUM($E9:J9))*$D$9</f>
        <v>0</v>
      </c>
      <c r="L9" s="222">
        <f>($C9-SUM($E9:K9))*$D$9</f>
        <v>0</v>
      </c>
      <c r="M9" s="222">
        <f>($C9-SUM($E9:L9))*$D$9</f>
        <v>0</v>
      </c>
      <c r="N9" s="222">
        <f>($C9-SUM($E9:M9))*$D$9</f>
        <v>0</v>
      </c>
      <c r="O9" s="222">
        <f>($C9-SUM($E9:N9))*$D$9</f>
        <v>0</v>
      </c>
      <c r="P9" s="222">
        <f>($C9-SUM($E9:O9))*$D$9</f>
        <v>0</v>
      </c>
      <c r="Q9" s="222">
        <f>($C9-SUM($E9:P9))*$D$9</f>
        <v>0</v>
      </c>
      <c r="R9" s="222">
        <f>($C9-SUM($E9:Q9))*$D$9</f>
        <v>0</v>
      </c>
      <c r="S9" s="222">
        <f>($C9-SUM($E9:R9))*$D$9</f>
        <v>0</v>
      </c>
      <c r="T9" s="222">
        <f>($C9-SUM($E9:S9))*$D$9</f>
        <v>0</v>
      </c>
      <c r="U9" s="222">
        <f>($C9-SUM($E9:T9))*$D$9</f>
        <v>0</v>
      </c>
      <c r="V9" s="222">
        <f>($C9-SUM($E9:U9))*$D$9</f>
        <v>0</v>
      </c>
      <c r="W9" s="222">
        <f>($C9-SUM($E9:V9))*$D$9</f>
        <v>0</v>
      </c>
      <c r="X9" s="222">
        <f>($C9-SUM($E9:W9))*$D$9</f>
        <v>0</v>
      </c>
      <c r="Y9" s="222">
        <f>($C9-SUM($E9:X9))*$D$9</f>
        <v>0</v>
      </c>
    </row>
    <row r="10" spans="1:25" ht="14">
      <c r="A10" s="220">
        <v>3</v>
      </c>
      <c r="B10" s="291" t="str">
        <f>'Capital Costs '!B7</f>
        <v xml:space="preserve">Fire Fighting Facility </v>
      </c>
      <c r="C10" s="221">
        <f>'Capital Costs '!D7</f>
        <v>0</v>
      </c>
      <c r="D10" s="385">
        <v>0</v>
      </c>
      <c r="E10" s="222">
        <v>0</v>
      </c>
      <c r="F10" s="222">
        <v>0</v>
      </c>
      <c r="G10" s="222">
        <v>0</v>
      </c>
      <c r="H10" s="222">
        <f>($C10-SUM($E10:G10))*$D$10*9/12</f>
        <v>0</v>
      </c>
      <c r="I10" s="222">
        <f>($C10-SUM($E10:H10))*$D$10*9/12</f>
        <v>0</v>
      </c>
      <c r="J10" s="222">
        <f>($C10-SUM($E10:I10))*$D$10</f>
        <v>0</v>
      </c>
      <c r="K10" s="222">
        <f>($C10-SUM($E10:J10))*$D$10</f>
        <v>0</v>
      </c>
      <c r="L10" s="222">
        <f>($C10-SUM($E10:K10))*$D$10</f>
        <v>0</v>
      </c>
      <c r="M10" s="222">
        <f>($C10-SUM($E10:L10))*$D$10</f>
        <v>0</v>
      </c>
      <c r="N10" s="222">
        <f>($C10-SUM($E10:M10))*$D$10</f>
        <v>0</v>
      </c>
      <c r="O10" s="222">
        <f>($C10-SUM($E10:N10))*$D$10</f>
        <v>0</v>
      </c>
      <c r="P10" s="222">
        <f>($C10-SUM($E10:O10))*$D$10</f>
        <v>0</v>
      </c>
      <c r="Q10" s="222">
        <f>($C10-SUM($E10:P10))*$D$10</f>
        <v>0</v>
      </c>
      <c r="R10" s="222">
        <f>($C10-SUM($E10:Q10))*$D$10</f>
        <v>0</v>
      </c>
      <c r="S10" s="222">
        <f>($C10-SUM($E10:R10))*$D$10</f>
        <v>0</v>
      </c>
      <c r="T10" s="222">
        <f>($C10-SUM($E10:S10))*$D$10</f>
        <v>0</v>
      </c>
      <c r="U10" s="222">
        <f>($C10-SUM($E10:T10))*$D$10</f>
        <v>0</v>
      </c>
      <c r="V10" s="222">
        <f>($C10-SUM($E10:U10))*$D$10</f>
        <v>0</v>
      </c>
      <c r="W10" s="222">
        <f>($C10-SUM($E10:V10))*$D$10</f>
        <v>0</v>
      </c>
      <c r="X10" s="222">
        <f>($C10-SUM($E10:W10))*$D$10</f>
        <v>0</v>
      </c>
      <c r="Y10" s="222">
        <f>($C10-SUM($E10:X10))*$D$10</f>
        <v>0</v>
      </c>
    </row>
    <row r="11" spans="1:25" ht="14">
      <c r="A11" s="220">
        <v>4</v>
      </c>
      <c r="B11" s="291" t="str">
        <f>'Capital Costs '!B9</f>
        <v xml:space="preserve">Restrooms </v>
      </c>
      <c r="C11" s="221">
        <f>'Capital Costs '!D9</f>
        <v>0</v>
      </c>
      <c r="D11" s="385">
        <v>0</v>
      </c>
      <c r="E11" s="222">
        <v>0</v>
      </c>
      <c r="F11" s="222">
        <v>0</v>
      </c>
      <c r="G11" s="222">
        <v>0</v>
      </c>
      <c r="H11" s="222">
        <v>0</v>
      </c>
      <c r="I11" s="222">
        <v>0</v>
      </c>
      <c r="J11" s="222">
        <f>($C11-SUM($E11:I11))*$D$11</f>
        <v>0</v>
      </c>
      <c r="K11" s="222">
        <f>($C11-SUM($E11:J11))*$D$11</f>
        <v>0</v>
      </c>
      <c r="L11" s="222">
        <f>($C11-SUM($E11:K11))*$D$11</f>
        <v>0</v>
      </c>
      <c r="M11" s="222">
        <f>($C11-SUM($E11:L11))*$D$11</f>
        <v>0</v>
      </c>
      <c r="N11" s="222">
        <f>($C11-SUM($E11:M11))*$D$11</f>
        <v>0</v>
      </c>
      <c r="O11" s="222">
        <f>($C11-SUM($E11:N11))*$D$11</f>
        <v>0</v>
      </c>
      <c r="P11" s="222">
        <f>($C11-SUM($E11:O11))*$D$11</f>
        <v>0</v>
      </c>
      <c r="Q11" s="222">
        <f>($C11-SUM($E11:P11))*$D$11</f>
        <v>0</v>
      </c>
      <c r="R11" s="222">
        <f>($C11-SUM($E11:Q11))*$D$11</f>
        <v>0</v>
      </c>
      <c r="S11" s="222">
        <f>($C11-SUM($E11:R11))*$D$11</f>
        <v>0</v>
      </c>
      <c r="T11" s="222">
        <f>($C11-SUM($E11:S11))*$D$11</f>
        <v>0</v>
      </c>
      <c r="U11" s="222">
        <f>($C11-SUM($E11:T11))*$D$11</f>
        <v>0</v>
      </c>
      <c r="V11" s="222">
        <f>($C11-SUM($E11:U11))*$D$11</f>
        <v>0</v>
      </c>
      <c r="W11" s="222">
        <f>($C11-SUM($E11:V11))*$D$11</f>
        <v>0</v>
      </c>
      <c r="X11" s="222">
        <f>($C11-SUM($E11:W11))*$D$11</f>
        <v>0</v>
      </c>
      <c r="Y11" s="222">
        <f>($C11-SUM($E11:X11))*$D$11</f>
        <v>0</v>
      </c>
    </row>
    <row r="12" spans="1:25" ht="14">
      <c r="A12" s="220">
        <v>5</v>
      </c>
      <c r="B12" s="291" t="str">
        <f>'Capital Costs '!B10</f>
        <v xml:space="preserve">Tubewell </v>
      </c>
      <c r="C12" s="221">
        <f>'Capital Costs '!D10</f>
        <v>0</v>
      </c>
      <c r="D12" s="385">
        <v>0</v>
      </c>
      <c r="E12" s="222">
        <v>0</v>
      </c>
      <c r="F12" s="222">
        <f>C12*D12</f>
        <v>0</v>
      </c>
      <c r="G12" s="222">
        <f>($C12-SUM($E12:F12))*$D$12</f>
        <v>0</v>
      </c>
      <c r="H12" s="222">
        <f>($C12-SUM($E12:G12))*$D$12</f>
        <v>0</v>
      </c>
      <c r="I12" s="222">
        <f>($C12-SUM($E12:H12))*$D$12</f>
        <v>0</v>
      </c>
      <c r="J12" s="222">
        <f>($C12-SUM($E12:I12))*$D$12</f>
        <v>0</v>
      </c>
      <c r="K12" s="222">
        <f>($C12-SUM($E12:J12))*$D$12</f>
        <v>0</v>
      </c>
      <c r="L12" s="222">
        <f>($C12-SUM($E12:K12))*$D$12</f>
        <v>0</v>
      </c>
      <c r="M12" s="222">
        <f>($C12-SUM($E12:L12))*$D$12</f>
        <v>0</v>
      </c>
      <c r="N12" s="222">
        <f>($C12-SUM($E12:M12))*$D$12</f>
        <v>0</v>
      </c>
      <c r="O12" s="222">
        <f>($C12-SUM($E12:N12))*$D$12</f>
        <v>0</v>
      </c>
      <c r="P12" s="222">
        <f>($C12-SUM($E12:O12))*$D$12</f>
        <v>0</v>
      </c>
      <c r="Q12" s="222">
        <f>($C12-SUM($E12:P12))*$D$12</f>
        <v>0</v>
      </c>
      <c r="R12" s="222">
        <f>($C12-SUM($E12:Q12))*$D$12</f>
        <v>0</v>
      </c>
      <c r="S12" s="222">
        <f>($C12-SUM($E12:R12))*$D$12</f>
        <v>0</v>
      </c>
      <c r="T12" s="222">
        <f>($C12-SUM($E12:S12))*$D$12</f>
        <v>0</v>
      </c>
      <c r="U12" s="222">
        <f>($C12-SUM($E12:T12))*$D$12</f>
        <v>0</v>
      </c>
      <c r="V12" s="222">
        <f>($C12-SUM($E12:U12))*$D$12</f>
        <v>0</v>
      </c>
      <c r="W12" s="222">
        <f>($C12-SUM($E12:V12))*$D$12</f>
        <v>0</v>
      </c>
      <c r="X12" s="222">
        <f>($C12-SUM($E12:W12))*$D$12</f>
        <v>0</v>
      </c>
      <c r="Y12" s="222">
        <f>($C12-SUM($E12:X12))*$D$12</f>
        <v>0</v>
      </c>
    </row>
    <row r="13" spans="1:25" ht="14">
      <c r="A13" s="220">
        <v>6</v>
      </c>
      <c r="B13" s="291" t="str">
        <f>'Capital Costs '!B8</f>
        <v>CCTV cameras and installation</v>
      </c>
      <c r="C13" s="221">
        <f>'Capital Costs '!D8</f>
        <v>0</v>
      </c>
      <c r="D13" s="385">
        <v>0</v>
      </c>
      <c r="E13" s="222">
        <v>0</v>
      </c>
      <c r="F13" s="222">
        <f>C13*D13</f>
        <v>0</v>
      </c>
      <c r="G13" s="222">
        <f>($C13-SUM($E13:F13))*$D$13</f>
        <v>0</v>
      </c>
      <c r="H13" s="222">
        <f>($C13-SUM($E13:G13))*$D$13</f>
        <v>0</v>
      </c>
      <c r="I13" s="222">
        <f>($C13-SUM($E13:H13))*$D$13</f>
        <v>0</v>
      </c>
      <c r="J13" s="222">
        <f>($C13-SUM($E13:I13))*$D$13</f>
        <v>0</v>
      </c>
      <c r="K13" s="222">
        <f>($C13-SUM($E13:J13))*$D$13</f>
        <v>0</v>
      </c>
      <c r="L13" s="222">
        <f>($C13-SUM($E13:K13))*$D$13</f>
        <v>0</v>
      </c>
      <c r="M13" s="222">
        <f>($C13-SUM($E13:L13))*$D$13</f>
        <v>0</v>
      </c>
      <c r="N13" s="222">
        <f>($C13-SUM($E13:M13))*$D$13</f>
        <v>0</v>
      </c>
      <c r="O13" s="222">
        <f>($C13-SUM($E13:N13))*$D$13</f>
        <v>0</v>
      </c>
      <c r="P13" s="222">
        <f>($C13-SUM($E13:O13))*$D$13</f>
        <v>0</v>
      </c>
      <c r="Q13" s="222">
        <f>($C13-SUM($E13:P13))*$D$13</f>
        <v>0</v>
      </c>
      <c r="R13" s="222">
        <f>($C13-SUM($E13:Q13))*$D$13</f>
        <v>0</v>
      </c>
      <c r="S13" s="222">
        <f>($C13-SUM($E13:R13))*$D$13</f>
        <v>0</v>
      </c>
      <c r="T13" s="222">
        <f>($C13-SUM($E13:S13))*$D$13</f>
        <v>0</v>
      </c>
      <c r="U13" s="222">
        <f>($C13-SUM($E13:T13))*$D$13</f>
        <v>0</v>
      </c>
      <c r="V13" s="222">
        <f>($C13-SUM($E13:U13))*$D$13</f>
        <v>0</v>
      </c>
      <c r="W13" s="222">
        <f>($C13-SUM($E13:V13))*$D$13</f>
        <v>0</v>
      </c>
      <c r="X13" s="222">
        <f>($C13-SUM($E13:W13))*$D$13</f>
        <v>0</v>
      </c>
      <c r="Y13" s="222">
        <f>($C13-SUM($E13:X13))*$D$13</f>
        <v>0</v>
      </c>
    </row>
    <row r="14" spans="1:25" ht="14">
      <c r="A14" s="220">
        <v>6</v>
      </c>
      <c r="B14" s="291" t="str">
        <f>'Capital Costs '!B11</f>
        <v>Any other capital costs (Please mention)</v>
      </c>
      <c r="C14" s="221">
        <f>'Capital Costs '!D11</f>
        <v>0</v>
      </c>
      <c r="D14" s="385">
        <v>0</v>
      </c>
      <c r="E14" s="222">
        <v>0</v>
      </c>
      <c r="F14" s="222">
        <f>C14*D14</f>
        <v>0</v>
      </c>
      <c r="G14" s="222">
        <f>($C14-SUM($E14:F14))*$D$13</f>
        <v>0</v>
      </c>
      <c r="H14" s="222">
        <f>($C14-SUM($E14:G14))*$D$13</f>
        <v>0</v>
      </c>
      <c r="I14" s="222">
        <f>($C14-SUM($E14:H14))*$D$13</f>
        <v>0</v>
      </c>
      <c r="J14" s="222">
        <f>($C14-SUM($E14:I14))*$D$13</f>
        <v>0</v>
      </c>
      <c r="K14" s="222">
        <f>($C14-SUM($E14:J14))*$D$13</f>
        <v>0</v>
      </c>
      <c r="L14" s="222">
        <f>($C14-SUM($E14:K14))*$D$13</f>
        <v>0</v>
      </c>
      <c r="M14" s="222">
        <f>($C14-SUM($E14:L14))*$D$13</f>
        <v>0</v>
      </c>
      <c r="N14" s="222">
        <f>($C14-SUM($E14:M14))*$D$13</f>
        <v>0</v>
      </c>
      <c r="O14" s="222">
        <f>($C14-SUM($E14:N14))*$D$13</f>
        <v>0</v>
      </c>
      <c r="P14" s="222">
        <f>($C14-SUM($E14:O14))*$D$13</f>
        <v>0</v>
      </c>
      <c r="Q14" s="222">
        <f>($C14-SUM($E14:P14))*$D$13</f>
        <v>0</v>
      </c>
      <c r="R14" s="222">
        <f>($C14-SUM($E14:Q14))*$D$13</f>
        <v>0</v>
      </c>
      <c r="S14" s="222">
        <f>($C14-SUM($E14:R14))*$D$13</f>
        <v>0</v>
      </c>
      <c r="T14" s="222">
        <f>($C14-SUM($E14:S14))*$D$13</f>
        <v>0</v>
      </c>
      <c r="U14" s="222">
        <f>($C14-SUM($E14:T14))*$D$13</f>
        <v>0</v>
      </c>
      <c r="V14" s="222">
        <f>($C14-SUM($E14:U14))*$D$13</f>
        <v>0</v>
      </c>
      <c r="W14" s="222">
        <f>($C14-SUM($E14:V14))*$D$13</f>
        <v>0</v>
      </c>
      <c r="X14" s="222">
        <f>($C14-SUM($E14:W14))*$D$13</f>
        <v>0</v>
      </c>
      <c r="Y14" s="222">
        <f>($C14-SUM($E14:X14))*$D$13</f>
        <v>0</v>
      </c>
    </row>
    <row r="15" spans="1:25" ht="14">
      <c r="A15" s="223"/>
      <c r="B15" s="224"/>
      <c r="C15" s="225"/>
      <c r="D15" s="225"/>
      <c r="E15" s="225"/>
      <c r="F15" s="225"/>
      <c r="G15" s="225"/>
      <c r="H15" s="225"/>
      <c r="I15" s="225"/>
      <c r="J15" s="225"/>
      <c r="K15" s="225"/>
      <c r="L15" s="225"/>
      <c r="M15" s="225"/>
      <c r="N15" s="225"/>
      <c r="O15" s="225"/>
      <c r="P15" s="225"/>
      <c r="Q15" s="225"/>
      <c r="R15" s="225"/>
      <c r="S15" s="225"/>
      <c r="T15" s="225"/>
      <c r="U15" s="225"/>
      <c r="V15" s="225"/>
      <c r="W15" s="225"/>
      <c r="X15" s="225"/>
      <c r="Y15" s="225"/>
    </row>
    <row r="16" spans="1:25" ht="14">
      <c r="A16" s="223" t="s">
        <v>602</v>
      </c>
      <c r="B16" s="224"/>
      <c r="C16" s="225"/>
      <c r="D16" s="225"/>
      <c r="E16" s="225"/>
      <c r="F16" s="225">
        <f>(C9+C12+C13+C14)-SUM($E$17:F17)</f>
        <v>0</v>
      </c>
      <c r="G16" s="225">
        <f>(C8+C9+C12+C13+C14)-SUM($E$17:G17)</f>
        <v>0</v>
      </c>
      <c r="H16" s="225">
        <f>(C8+C9+C10+C12+C13+C14)-SUM($E$17:H17)</f>
        <v>0</v>
      </c>
      <c r="I16" s="225">
        <f>(C8+C9+C10+C12+C13+C14)-SUM($E$17:I17)</f>
        <v>0</v>
      </c>
      <c r="J16" s="225">
        <f>$C$17-SUM($E$17:J17)</f>
        <v>0</v>
      </c>
      <c r="K16" s="225">
        <f>$C$17-SUM($E$17:K17)</f>
        <v>0</v>
      </c>
      <c r="L16" s="225">
        <f>$C$17-SUM($E$17:L17)</f>
        <v>0</v>
      </c>
      <c r="M16" s="225">
        <f>$C$17-SUM($E$17:M17)</f>
        <v>0</v>
      </c>
      <c r="N16" s="225">
        <f>$C$17-SUM($E$17:N17)</f>
        <v>0</v>
      </c>
      <c r="O16" s="225">
        <f>$C$17-SUM($E$17:O17)</f>
        <v>0</v>
      </c>
      <c r="P16" s="225">
        <f>$C$17-SUM($E$17:P17)</f>
        <v>0</v>
      </c>
      <c r="Q16" s="225">
        <f>$C$17-SUM($E$17:Q17)</f>
        <v>0</v>
      </c>
      <c r="R16" s="225">
        <f>$C$17-SUM($E$17:R17)</f>
        <v>0</v>
      </c>
      <c r="S16" s="225">
        <f>$C$17-SUM($E$17:S17)</f>
        <v>0</v>
      </c>
      <c r="T16" s="225">
        <f>$C$17-SUM($E$17:T17)</f>
        <v>0</v>
      </c>
      <c r="U16" s="225">
        <f>$C$17-SUM($E$17:U17)</f>
        <v>0</v>
      </c>
      <c r="V16" s="225">
        <f>$C$17-SUM($E$17:V17)</f>
        <v>0</v>
      </c>
      <c r="W16" s="225">
        <f>$C$17-SUM($E$17:W17)</f>
        <v>0</v>
      </c>
      <c r="X16" s="225">
        <f>$C$17-SUM($E$17:X17)</f>
        <v>0</v>
      </c>
      <c r="Y16" s="225">
        <f>$C$17-SUM($E$17:Y17)</f>
        <v>0</v>
      </c>
    </row>
    <row r="17" spans="1:25" ht="14.5" thickBot="1">
      <c r="A17" s="226" t="s">
        <v>77</v>
      </c>
      <c r="B17" s="227"/>
      <c r="C17" s="228">
        <f>SUM(C8:C14)</f>
        <v>0</v>
      </c>
      <c r="D17" s="230"/>
      <c r="E17" s="229">
        <v>0</v>
      </c>
      <c r="F17" s="229">
        <f>SUM(F8:F14)</f>
        <v>0</v>
      </c>
      <c r="G17" s="229">
        <f t="shared" ref="G17:Y17" si="0">SUM(G8:G14)</f>
        <v>0</v>
      </c>
      <c r="H17" s="229">
        <f t="shared" si="0"/>
        <v>0</v>
      </c>
      <c r="I17" s="229">
        <f t="shared" si="0"/>
        <v>0</v>
      </c>
      <c r="J17" s="229">
        <f t="shared" si="0"/>
        <v>0</v>
      </c>
      <c r="K17" s="229">
        <f t="shared" si="0"/>
        <v>0</v>
      </c>
      <c r="L17" s="229">
        <f t="shared" si="0"/>
        <v>0</v>
      </c>
      <c r="M17" s="229">
        <f t="shared" si="0"/>
        <v>0</v>
      </c>
      <c r="N17" s="229">
        <f t="shared" si="0"/>
        <v>0</v>
      </c>
      <c r="O17" s="229">
        <f t="shared" si="0"/>
        <v>0</v>
      </c>
      <c r="P17" s="229">
        <f t="shared" si="0"/>
        <v>0</v>
      </c>
      <c r="Q17" s="229">
        <f t="shared" si="0"/>
        <v>0</v>
      </c>
      <c r="R17" s="229">
        <f t="shared" si="0"/>
        <v>0</v>
      </c>
      <c r="S17" s="229">
        <f t="shared" si="0"/>
        <v>0</v>
      </c>
      <c r="T17" s="229">
        <f t="shared" si="0"/>
        <v>0</v>
      </c>
      <c r="U17" s="229">
        <f t="shared" si="0"/>
        <v>0</v>
      </c>
      <c r="V17" s="229">
        <f t="shared" si="0"/>
        <v>0</v>
      </c>
      <c r="W17" s="229">
        <f t="shared" si="0"/>
        <v>0</v>
      </c>
      <c r="X17" s="229">
        <f t="shared" si="0"/>
        <v>0</v>
      </c>
      <c r="Y17" s="229">
        <f t="shared" si="0"/>
        <v>0</v>
      </c>
    </row>
    <row r="18" spans="1:25" ht="14">
      <c r="A18" s="216"/>
      <c r="B18" s="216"/>
      <c r="C18" s="250"/>
      <c r="D18" s="217"/>
      <c r="E18" s="251"/>
      <c r="F18" s="251"/>
      <c r="G18" s="251"/>
      <c r="H18" s="251"/>
      <c r="I18" s="251"/>
      <c r="J18" s="251"/>
      <c r="K18" s="251"/>
      <c r="L18" s="251"/>
      <c r="M18" s="251"/>
      <c r="N18" s="251"/>
      <c r="O18" s="251"/>
      <c r="P18" s="251"/>
      <c r="Q18" s="251"/>
      <c r="R18" s="251"/>
      <c r="S18" s="251"/>
      <c r="T18" s="251"/>
      <c r="U18" s="251"/>
      <c r="V18" s="251"/>
      <c r="W18" s="251"/>
      <c r="X18" s="251"/>
      <c r="Y18" s="251"/>
    </row>
    <row r="19" spans="1:25" ht="14">
      <c r="A19" s="216"/>
      <c r="B19" s="216" t="s">
        <v>591</v>
      </c>
      <c r="C19" s="231"/>
      <c r="D19" s="232"/>
      <c r="E19" s="233"/>
      <c r="F19" s="233"/>
      <c r="G19" s="233"/>
      <c r="H19" s="233"/>
      <c r="I19" s="233"/>
      <c r="J19" s="233"/>
      <c r="K19" s="233"/>
      <c r="L19" s="233"/>
      <c r="M19" s="233"/>
      <c r="N19" s="233"/>
      <c r="O19" s="233"/>
      <c r="P19" s="233"/>
      <c r="Q19" s="233"/>
      <c r="R19" s="233"/>
      <c r="S19" s="233"/>
      <c r="T19" s="233"/>
      <c r="U19" s="233"/>
      <c r="V19" s="233"/>
      <c r="W19" s="233"/>
      <c r="X19" s="233"/>
      <c r="Y19" s="233"/>
    </row>
    <row r="20" spans="1:25" ht="14">
      <c r="A20" s="216" t="s">
        <v>73</v>
      </c>
      <c r="B20" s="384">
        <v>0</v>
      </c>
      <c r="C20" s="231"/>
      <c r="D20" s="232"/>
      <c r="E20" s="233"/>
      <c r="F20" s="234">
        <f>F17*$B$20</f>
        <v>0</v>
      </c>
      <c r="G20" s="234">
        <f t="shared" ref="G20:Y20" si="1">G17*$B$20</f>
        <v>0</v>
      </c>
      <c r="H20" s="234">
        <f t="shared" si="1"/>
        <v>0</v>
      </c>
      <c r="I20" s="234">
        <f t="shared" si="1"/>
        <v>0</v>
      </c>
      <c r="J20" s="234">
        <f t="shared" si="1"/>
        <v>0</v>
      </c>
      <c r="K20" s="234">
        <f t="shared" si="1"/>
        <v>0</v>
      </c>
      <c r="L20" s="234">
        <f t="shared" si="1"/>
        <v>0</v>
      </c>
      <c r="M20" s="234">
        <f t="shared" si="1"/>
        <v>0</v>
      </c>
      <c r="N20" s="234">
        <f t="shared" si="1"/>
        <v>0</v>
      </c>
      <c r="O20" s="234">
        <f t="shared" si="1"/>
        <v>0</v>
      </c>
      <c r="P20" s="234">
        <f t="shared" si="1"/>
        <v>0</v>
      </c>
      <c r="Q20" s="234">
        <f t="shared" si="1"/>
        <v>0</v>
      </c>
      <c r="R20" s="234">
        <f t="shared" si="1"/>
        <v>0</v>
      </c>
      <c r="S20" s="234">
        <f t="shared" si="1"/>
        <v>0</v>
      </c>
      <c r="T20" s="234">
        <f t="shared" si="1"/>
        <v>0</v>
      </c>
      <c r="U20" s="234">
        <f t="shared" si="1"/>
        <v>0</v>
      </c>
      <c r="V20" s="234">
        <f t="shared" si="1"/>
        <v>0</v>
      </c>
      <c r="W20" s="234">
        <f t="shared" si="1"/>
        <v>0</v>
      </c>
      <c r="X20" s="234">
        <f t="shared" si="1"/>
        <v>0</v>
      </c>
      <c r="Y20" s="234">
        <f t="shared" si="1"/>
        <v>0</v>
      </c>
    </row>
    <row r="21" spans="1:25" ht="14">
      <c r="A21" s="216" t="s">
        <v>78</v>
      </c>
      <c r="B21" s="384">
        <v>0</v>
      </c>
      <c r="C21" s="216"/>
      <c r="D21" s="232"/>
      <c r="E21" s="233"/>
      <c r="F21" s="234">
        <f>F17*$B$21</f>
        <v>0</v>
      </c>
      <c r="G21" s="234">
        <f t="shared" ref="G21:Y21" si="2">G17*$B$21</f>
        <v>0</v>
      </c>
      <c r="H21" s="234">
        <f t="shared" si="2"/>
        <v>0</v>
      </c>
      <c r="I21" s="234">
        <f t="shared" si="2"/>
        <v>0</v>
      </c>
      <c r="J21" s="234">
        <f t="shared" si="2"/>
        <v>0</v>
      </c>
      <c r="K21" s="234">
        <f t="shared" si="2"/>
        <v>0</v>
      </c>
      <c r="L21" s="234">
        <f t="shared" si="2"/>
        <v>0</v>
      </c>
      <c r="M21" s="234">
        <f t="shared" si="2"/>
        <v>0</v>
      </c>
      <c r="N21" s="234">
        <f t="shared" si="2"/>
        <v>0</v>
      </c>
      <c r="O21" s="234">
        <f t="shared" si="2"/>
        <v>0</v>
      </c>
      <c r="P21" s="234">
        <f t="shared" si="2"/>
        <v>0</v>
      </c>
      <c r="Q21" s="234">
        <f t="shared" si="2"/>
        <v>0</v>
      </c>
      <c r="R21" s="234">
        <f t="shared" si="2"/>
        <v>0</v>
      </c>
      <c r="S21" s="234">
        <f t="shared" si="2"/>
        <v>0</v>
      </c>
      <c r="T21" s="234">
        <f t="shared" si="2"/>
        <v>0</v>
      </c>
      <c r="U21" s="234">
        <f t="shared" si="2"/>
        <v>0</v>
      </c>
      <c r="V21" s="234">
        <f t="shared" si="2"/>
        <v>0</v>
      </c>
      <c r="W21" s="234">
        <f t="shared" si="2"/>
        <v>0</v>
      </c>
      <c r="X21" s="234">
        <f t="shared" si="2"/>
        <v>0</v>
      </c>
      <c r="Y21" s="234">
        <f t="shared" si="2"/>
        <v>0</v>
      </c>
    </row>
    <row r="24" spans="1:25" ht="14">
      <c r="A24" s="310" t="s">
        <v>662</v>
      </c>
      <c r="B24" s="88"/>
    </row>
    <row r="25" spans="1:25" ht="14.5">
      <c r="A25" s="306">
        <v>1</v>
      </c>
      <c r="B25" s="306" t="s">
        <v>856</v>
      </c>
    </row>
    <row r="26" spans="1:25">
      <c r="A26" s="2">
        <v>2</v>
      </c>
      <c r="B26" s="2" t="s">
        <v>689</v>
      </c>
    </row>
    <row r="32" spans="1:25" ht="14.5">
      <c r="B32"/>
      <c r="C32"/>
    </row>
    <row r="33" spans="2:3" ht="14.5">
      <c r="B33"/>
      <c r="C33"/>
    </row>
    <row r="34" spans="2:3" ht="14.5">
      <c r="B34"/>
      <c r="C34"/>
    </row>
    <row r="35" spans="2:3" ht="14.5">
      <c r="B35"/>
      <c r="C35"/>
    </row>
    <row r="36" spans="2:3" ht="14.5">
      <c r="B36"/>
      <c r="C36"/>
    </row>
    <row r="37" spans="2:3" ht="14.5">
      <c r="B37"/>
      <c r="C37"/>
    </row>
    <row r="237" spans="6:6">
      <c r="F237" s="2">
        <f>SUM(F189:F236)</f>
        <v>0</v>
      </c>
    </row>
    <row r="278" spans="1:22" ht="14.5">
      <c r="A278" s="51"/>
      <c r="B278" s="82" t="s">
        <v>385</v>
      </c>
      <c r="C278" s="83" t="s">
        <v>290</v>
      </c>
    </row>
    <row r="279" spans="1:22" ht="14.5">
      <c r="A279" s="51"/>
      <c r="B279" s="82" t="s">
        <v>386</v>
      </c>
      <c r="C279" s="83" t="s">
        <v>290</v>
      </c>
    </row>
    <row r="280" spans="1:22" ht="14.5">
      <c r="A280" s="51"/>
      <c r="B280" s="51"/>
      <c r="C280" s="51"/>
    </row>
    <row r="281" spans="1:22" ht="14.5">
      <c r="A281" s="134">
        <v>2</v>
      </c>
      <c r="B281" s="100" t="s">
        <v>387</v>
      </c>
      <c r="C281" s="51"/>
    </row>
    <row r="282" spans="1:22" ht="14.5">
      <c r="A282" s="51"/>
      <c r="B282" s="82" t="s">
        <v>388</v>
      </c>
      <c r="C282" s="83" t="s">
        <v>389</v>
      </c>
    </row>
    <row r="283" spans="1:22" ht="14">
      <c r="A283" s="131"/>
      <c r="B283" s="131"/>
      <c r="C283" s="131"/>
    </row>
    <row r="284" spans="1:22" ht="28">
      <c r="A284" s="62" t="s">
        <v>390</v>
      </c>
      <c r="B284" s="63" t="s">
        <v>206</v>
      </c>
      <c r="C284" s="63" t="s">
        <v>207</v>
      </c>
      <c r="D284" s="63" t="s">
        <v>208</v>
      </c>
      <c r="E284" s="93" t="s">
        <v>209</v>
      </c>
      <c r="F284" s="135" t="s">
        <v>210</v>
      </c>
      <c r="G284" s="235"/>
      <c r="H284" s="235"/>
      <c r="I284" s="235"/>
      <c r="J284" s="235"/>
      <c r="K284" s="235"/>
      <c r="L284" s="235"/>
      <c r="M284" s="235"/>
      <c r="N284" s="235"/>
      <c r="O284" s="235"/>
      <c r="P284" s="235"/>
      <c r="Q284" s="235"/>
      <c r="R284" s="235"/>
      <c r="S284" s="235"/>
      <c r="T284" s="235"/>
      <c r="U284" s="235"/>
      <c r="V284" s="235"/>
    </row>
    <row r="285" spans="1:22" ht="15">
      <c r="A285" s="54">
        <v>1</v>
      </c>
      <c r="B285" s="55" t="s">
        <v>211</v>
      </c>
      <c r="C285" s="51"/>
      <c r="D285" s="51"/>
      <c r="E285" s="51"/>
      <c r="F285" s="51"/>
      <c r="G285" s="196"/>
      <c r="H285" s="196"/>
      <c r="I285" s="196"/>
      <c r="J285" s="196"/>
      <c r="K285" s="196"/>
      <c r="L285" s="196"/>
      <c r="M285" s="196"/>
      <c r="N285" s="196"/>
      <c r="O285" s="196"/>
      <c r="P285" s="196"/>
      <c r="Q285" s="196"/>
      <c r="R285" s="196"/>
      <c r="S285" s="196"/>
      <c r="T285" s="196"/>
      <c r="U285" s="196"/>
      <c r="V285" s="196"/>
    </row>
    <row r="286" spans="1:22" ht="15">
      <c r="A286" s="51"/>
      <c r="B286" s="56" t="s">
        <v>212</v>
      </c>
      <c r="C286" s="57" t="s">
        <v>213</v>
      </c>
      <c r="D286" s="58">
        <v>5000</v>
      </c>
      <c r="E286" s="59">
        <v>12</v>
      </c>
      <c r="F286" s="58">
        <v>60000</v>
      </c>
      <c r="G286" s="236"/>
      <c r="H286" s="236"/>
      <c r="I286" s="236"/>
      <c r="J286" s="236"/>
      <c r="K286" s="236"/>
      <c r="L286" s="236"/>
      <c r="M286" s="236"/>
      <c r="N286" s="236"/>
      <c r="O286" s="236"/>
      <c r="P286" s="236"/>
      <c r="Q286" s="236"/>
      <c r="R286" s="236"/>
      <c r="S286" s="236"/>
      <c r="T286" s="236"/>
      <c r="U286" s="236"/>
      <c r="V286" s="236"/>
    </row>
    <row r="287" spans="1:22" ht="15">
      <c r="A287" s="51"/>
      <c r="B287" s="56" t="s">
        <v>214</v>
      </c>
      <c r="C287" s="57" t="s">
        <v>213</v>
      </c>
      <c r="D287" s="58">
        <v>5000</v>
      </c>
      <c r="E287" s="59">
        <v>18</v>
      </c>
      <c r="F287" s="58">
        <v>90000</v>
      </c>
      <c r="G287" s="236"/>
      <c r="H287" s="236"/>
      <c r="I287" s="236"/>
      <c r="J287" s="236"/>
      <c r="K287" s="236"/>
      <c r="L287" s="236"/>
      <c r="M287" s="236"/>
      <c r="N287" s="236"/>
      <c r="O287" s="236"/>
      <c r="P287" s="236"/>
      <c r="Q287" s="236"/>
      <c r="R287" s="236"/>
      <c r="S287" s="236"/>
      <c r="T287" s="236"/>
      <c r="U287" s="236"/>
      <c r="V287" s="236"/>
    </row>
    <row r="288" spans="1:22" ht="14.5">
      <c r="A288" s="51"/>
      <c r="B288" s="51"/>
      <c r="C288" s="51"/>
      <c r="D288" s="51"/>
      <c r="E288" s="51"/>
      <c r="F288" s="51"/>
      <c r="G288" s="196"/>
      <c r="H288" s="196"/>
      <c r="I288" s="196"/>
      <c r="J288" s="196"/>
      <c r="K288" s="196"/>
      <c r="L288" s="196"/>
      <c r="M288" s="196"/>
      <c r="N288" s="196"/>
      <c r="O288" s="196"/>
      <c r="P288" s="196"/>
      <c r="Q288" s="196"/>
      <c r="R288" s="196"/>
      <c r="S288" s="196"/>
      <c r="T288" s="196"/>
      <c r="U288" s="196"/>
      <c r="V288" s="196"/>
    </row>
    <row r="289" spans="1:22" ht="15">
      <c r="A289" s="54">
        <v>2</v>
      </c>
      <c r="B289" s="55" t="s">
        <v>215</v>
      </c>
      <c r="C289" s="51"/>
      <c r="D289" s="51"/>
      <c r="E289" s="51"/>
      <c r="F289" s="51"/>
      <c r="G289" s="196"/>
      <c r="H289" s="196"/>
      <c r="I289" s="196"/>
      <c r="J289" s="196"/>
      <c r="K289" s="196"/>
      <c r="L289" s="196"/>
      <c r="M289" s="196"/>
      <c r="N289" s="196"/>
      <c r="O289" s="196"/>
      <c r="P289" s="196"/>
      <c r="Q289" s="196"/>
      <c r="R289" s="196"/>
      <c r="S289" s="196"/>
      <c r="T289" s="196"/>
      <c r="U289" s="196"/>
      <c r="V289" s="196"/>
    </row>
    <row r="290" spans="1:22" ht="15">
      <c r="A290" s="51"/>
      <c r="B290" s="56" t="s">
        <v>216</v>
      </c>
      <c r="C290" s="57" t="s">
        <v>217</v>
      </c>
      <c r="D290" s="58">
        <v>14800</v>
      </c>
      <c r="E290" s="59">
        <v>90</v>
      </c>
      <c r="F290" s="58">
        <v>1332000</v>
      </c>
      <c r="G290" s="236"/>
      <c r="H290" s="236"/>
      <c r="I290" s="236"/>
      <c r="J290" s="236"/>
      <c r="K290" s="236"/>
      <c r="L290" s="236"/>
      <c r="M290" s="236"/>
      <c r="N290" s="236"/>
      <c r="O290" s="236"/>
      <c r="P290" s="236"/>
      <c r="Q290" s="236"/>
      <c r="R290" s="236"/>
      <c r="S290" s="236"/>
      <c r="T290" s="236"/>
      <c r="U290" s="236"/>
      <c r="V290" s="236"/>
    </row>
    <row r="291" spans="1:22" ht="15">
      <c r="A291" s="51"/>
      <c r="B291" s="56" t="s">
        <v>218</v>
      </c>
      <c r="C291" s="57" t="s">
        <v>217</v>
      </c>
      <c r="D291" s="58">
        <v>11750</v>
      </c>
      <c r="E291" s="59">
        <v>14</v>
      </c>
      <c r="F291" s="58">
        <v>164500</v>
      </c>
      <c r="G291" s="236"/>
      <c r="H291" s="236"/>
      <c r="I291" s="236"/>
      <c r="J291" s="236"/>
      <c r="K291" s="236"/>
      <c r="L291" s="236"/>
      <c r="M291" s="236"/>
      <c r="N291" s="236"/>
      <c r="O291" s="236"/>
      <c r="P291" s="236"/>
      <c r="Q291" s="236"/>
      <c r="R291" s="236"/>
      <c r="S291" s="236"/>
      <c r="T291" s="236"/>
      <c r="U291" s="236"/>
      <c r="V291" s="236"/>
    </row>
    <row r="292" spans="1:22" ht="15">
      <c r="A292" s="51"/>
      <c r="B292" s="56" t="s">
        <v>219</v>
      </c>
      <c r="C292" s="57" t="s">
        <v>213</v>
      </c>
      <c r="D292" s="58">
        <v>5000</v>
      </c>
      <c r="E292" s="59">
        <v>11</v>
      </c>
      <c r="F292" s="58">
        <v>55000</v>
      </c>
      <c r="G292" s="236"/>
      <c r="H292" s="236"/>
      <c r="I292" s="236"/>
      <c r="J292" s="236"/>
      <c r="K292" s="236"/>
      <c r="L292" s="236"/>
      <c r="M292" s="236"/>
      <c r="N292" s="236"/>
      <c r="O292" s="236"/>
      <c r="P292" s="236"/>
      <c r="Q292" s="236"/>
      <c r="R292" s="236"/>
      <c r="S292" s="236"/>
      <c r="T292" s="236"/>
      <c r="U292" s="236"/>
      <c r="V292" s="236"/>
    </row>
    <row r="293" spans="1:22" ht="15">
      <c r="A293" s="51"/>
      <c r="B293" s="56" t="s">
        <v>220</v>
      </c>
      <c r="C293" s="57" t="s">
        <v>213</v>
      </c>
      <c r="D293" s="95">
        <v>100</v>
      </c>
      <c r="E293" s="59">
        <v>35</v>
      </c>
      <c r="F293" s="58">
        <v>3500</v>
      </c>
      <c r="G293" s="236"/>
      <c r="H293" s="236"/>
      <c r="I293" s="236"/>
      <c r="J293" s="236"/>
      <c r="K293" s="236"/>
      <c r="L293" s="236"/>
      <c r="M293" s="236"/>
      <c r="N293" s="236"/>
      <c r="O293" s="236"/>
      <c r="P293" s="236"/>
      <c r="Q293" s="236"/>
      <c r="R293" s="236"/>
      <c r="S293" s="236"/>
      <c r="T293" s="236"/>
      <c r="U293" s="236"/>
      <c r="V293" s="236"/>
    </row>
    <row r="294" spans="1:22" ht="14.5">
      <c r="A294" s="51"/>
      <c r="B294" s="51"/>
      <c r="C294" s="51"/>
      <c r="D294" s="51"/>
      <c r="E294" s="51"/>
      <c r="F294" s="51"/>
      <c r="G294" s="196"/>
      <c r="H294" s="196"/>
      <c r="I294" s="196"/>
      <c r="J294" s="196"/>
      <c r="K294" s="196"/>
      <c r="L294" s="196"/>
      <c r="M294" s="196"/>
      <c r="N294" s="196"/>
      <c r="O294" s="196"/>
      <c r="P294" s="196"/>
      <c r="Q294" s="196"/>
      <c r="R294" s="196"/>
      <c r="S294" s="196"/>
      <c r="T294" s="196"/>
      <c r="U294" s="196"/>
      <c r="V294" s="196"/>
    </row>
    <row r="295" spans="1:22" ht="15">
      <c r="A295" s="54">
        <v>3</v>
      </c>
      <c r="B295" s="55" t="s">
        <v>221</v>
      </c>
      <c r="C295" s="51"/>
      <c r="D295" s="51"/>
      <c r="E295" s="51"/>
      <c r="F295" s="51"/>
      <c r="G295" s="196"/>
      <c r="H295" s="196"/>
      <c r="I295" s="196"/>
      <c r="J295" s="196"/>
      <c r="K295" s="196"/>
      <c r="L295" s="196"/>
      <c r="M295" s="196"/>
      <c r="N295" s="196"/>
      <c r="O295" s="196"/>
      <c r="P295" s="196"/>
      <c r="Q295" s="196"/>
      <c r="R295" s="196"/>
      <c r="S295" s="196"/>
      <c r="T295" s="196"/>
      <c r="U295" s="196"/>
      <c r="V295" s="196"/>
    </row>
    <row r="296" spans="1:22" ht="15">
      <c r="A296" s="51"/>
      <c r="B296" s="56" t="s">
        <v>222</v>
      </c>
      <c r="C296" s="57" t="s">
        <v>217</v>
      </c>
      <c r="D296" s="59">
        <v>835</v>
      </c>
      <c r="E296" s="59">
        <v>25</v>
      </c>
      <c r="F296" s="58">
        <v>20875</v>
      </c>
      <c r="G296" s="236"/>
      <c r="H296" s="236"/>
      <c r="I296" s="236"/>
      <c r="J296" s="236"/>
      <c r="K296" s="236"/>
      <c r="L296" s="236"/>
      <c r="M296" s="236"/>
      <c r="N296" s="236"/>
      <c r="O296" s="236"/>
      <c r="P296" s="236"/>
      <c r="Q296" s="236"/>
      <c r="R296" s="236"/>
      <c r="S296" s="236"/>
      <c r="T296" s="236"/>
      <c r="U296" s="236"/>
      <c r="V296" s="236"/>
    </row>
    <row r="297" spans="1:22" ht="15">
      <c r="A297" s="51"/>
      <c r="B297" s="56" t="s">
        <v>223</v>
      </c>
      <c r="C297" s="57" t="s">
        <v>217</v>
      </c>
      <c r="D297" s="60">
        <v>1125</v>
      </c>
      <c r="E297" s="59">
        <v>475</v>
      </c>
      <c r="F297" s="58">
        <v>534375</v>
      </c>
      <c r="G297" s="236"/>
      <c r="H297" s="236"/>
      <c r="I297" s="236"/>
      <c r="J297" s="236"/>
      <c r="K297" s="236"/>
      <c r="L297" s="236"/>
      <c r="M297" s="236"/>
      <c r="N297" s="236"/>
      <c r="O297" s="236"/>
      <c r="P297" s="236"/>
      <c r="Q297" s="236"/>
      <c r="R297" s="236"/>
      <c r="S297" s="236"/>
      <c r="T297" s="236"/>
      <c r="U297" s="236"/>
      <c r="V297" s="236"/>
    </row>
    <row r="298" spans="1:22" ht="15">
      <c r="A298" s="51"/>
      <c r="B298" s="56" t="s">
        <v>224</v>
      </c>
      <c r="C298" s="57" t="s">
        <v>217</v>
      </c>
      <c r="D298" s="60">
        <v>3125</v>
      </c>
      <c r="E298" s="59">
        <v>475</v>
      </c>
      <c r="F298" s="58">
        <v>1484375</v>
      </c>
      <c r="G298" s="236"/>
      <c r="H298" s="236"/>
      <c r="I298" s="236"/>
      <c r="J298" s="236"/>
      <c r="K298" s="236"/>
      <c r="L298" s="236"/>
      <c r="M298" s="236"/>
      <c r="N298" s="236"/>
      <c r="O298" s="236"/>
      <c r="P298" s="236"/>
      <c r="Q298" s="236"/>
      <c r="R298" s="236"/>
      <c r="S298" s="236"/>
      <c r="T298" s="236"/>
      <c r="U298" s="236"/>
      <c r="V298" s="236"/>
    </row>
    <row r="299" spans="1:22" ht="14.5">
      <c r="A299" s="51"/>
      <c r="B299" s="51"/>
      <c r="C299" s="51"/>
      <c r="D299" s="51"/>
      <c r="E299" s="51"/>
      <c r="F299" s="51"/>
      <c r="G299" s="196"/>
      <c r="H299" s="196"/>
      <c r="I299" s="196"/>
      <c r="J299" s="196"/>
      <c r="K299" s="196"/>
      <c r="L299" s="196"/>
      <c r="M299" s="196"/>
      <c r="N299" s="196"/>
      <c r="O299" s="196"/>
      <c r="P299" s="196"/>
      <c r="Q299" s="196"/>
      <c r="R299" s="196"/>
      <c r="S299" s="196"/>
      <c r="T299" s="196"/>
      <c r="U299" s="196"/>
      <c r="V299" s="196"/>
    </row>
    <row r="300" spans="1:22" ht="15">
      <c r="A300" s="54">
        <v>4</v>
      </c>
      <c r="B300" s="55" t="s">
        <v>225</v>
      </c>
      <c r="C300" s="51"/>
      <c r="D300" s="51"/>
      <c r="E300" s="51"/>
      <c r="F300" s="51"/>
      <c r="G300" s="196"/>
      <c r="H300" s="196"/>
      <c r="I300" s="196"/>
      <c r="J300" s="196"/>
      <c r="K300" s="196"/>
      <c r="L300" s="196"/>
      <c r="M300" s="196"/>
      <c r="N300" s="196"/>
      <c r="O300" s="196"/>
      <c r="P300" s="196"/>
      <c r="Q300" s="196"/>
      <c r="R300" s="196"/>
      <c r="S300" s="196"/>
      <c r="T300" s="196"/>
      <c r="U300" s="196"/>
      <c r="V300" s="196"/>
    </row>
    <row r="301" spans="1:22" ht="15">
      <c r="A301" s="51"/>
      <c r="B301" s="56" t="s">
        <v>226</v>
      </c>
      <c r="C301" s="57" t="s">
        <v>227</v>
      </c>
      <c r="D301" s="59">
        <v>3</v>
      </c>
      <c r="E301" s="58">
        <v>260000</v>
      </c>
      <c r="F301" s="58">
        <v>780000</v>
      </c>
      <c r="G301" s="236"/>
      <c r="H301" s="236"/>
      <c r="I301" s="236"/>
      <c r="J301" s="236"/>
      <c r="K301" s="236"/>
      <c r="L301" s="236"/>
      <c r="M301" s="236"/>
      <c r="N301" s="236"/>
      <c r="O301" s="236"/>
      <c r="P301" s="236"/>
      <c r="Q301" s="236"/>
      <c r="R301" s="236"/>
      <c r="S301" s="236"/>
      <c r="T301" s="236"/>
      <c r="U301" s="236"/>
      <c r="V301" s="236"/>
    </row>
    <row r="302" spans="1:22" ht="15">
      <c r="A302" s="51"/>
      <c r="B302" s="56" t="s">
        <v>228</v>
      </c>
      <c r="C302" s="57" t="s">
        <v>227</v>
      </c>
      <c r="D302" s="59">
        <v>8.57</v>
      </c>
      <c r="E302" s="58">
        <v>260000</v>
      </c>
      <c r="F302" s="58">
        <v>2228200</v>
      </c>
      <c r="G302" s="236"/>
      <c r="H302" s="236"/>
      <c r="I302" s="236"/>
      <c r="J302" s="236"/>
      <c r="K302" s="236"/>
      <c r="L302" s="236"/>
      <c r="M302" s="236"/>
      <c r="N302" s="236"/>
      <c r="O302" s="236"/>
      <c r="P302" s="236"/>
      <c r="Q302" s="236"/>
      <c r="R302" s="236"/>
      <c r="S302" s="236"/>
      <c r="T302" s="236"/>
      <c r="U302" s="236"/>
      <c r="V302" s="236"/>
    </row>
    <row r="303" spans="1:22" ht="14.5">
      <c r="A303" s="51"/>
      <c r="B303" s="51"/>
      <c r="C303" s="51"/>
      <c r="D303" s="51"/>
      <c r="E303" s="51"/>
      <c r="F303" s="51"/>
      <c r="G303" s="196"/>
      <c r="H303" s="196"/>
      <c r="I303" s="196"/>
      <c r="J303" s="196"/>
      <c r="K303" s="196"/>
      <c r="L303" s="196"/>
      <c r="M303" s="196"/>
      <c r="N303" s="196"/>
      <c r="O303" s="196"/>
      <c r="P303" s="196"/>
      <c r="Q303" s="196"/>
      <c r="R303" s="196"/>
      <c r="S303" s="196"/>
      <c r="T303" s="196"/>
      <c r="U303" s="196"/>
      <c r="V303" s="196"/>
    </row>
    <row r="304" spans="1:22" ht="15">
      <c r="A304" s="54">
        <v>5</v>
      </c>
      <c r="B304" s="55" t="s">
        <v>229</v>
      </c>
      <c r="C304" s="51"/>
      <c r="D304" s="51"/>
      <c r="E304" s="51"/>
      <c r="F304" s="51"/>
      <c r="G304" s="196"/>
      <c r="H304" s="196"/>
      <c r="I304" s="196"/>
      <c r="J304" s="196"/>
      <c r="K304" s="196"/>
      <c r="L304" s="196"/>
      <c r="M304" s="196"/>
      <c r="N304" s="196"/>
      <c r="O304" s="196"/>
      <c r="P304" s="196"/>
      <c r="Q304" s="196"/>
      <c r="R304" s="196"/>
      <c r="S304" s="196"/>
      <c r="T304" s="196"/>
      <c r="U304" s="196"/>
      <c r="V304" s="196"/>
    </row>
    <row r="305" spans="1:22" ht="15">
      <c r="A305" s="51"/>
      <c r="B305" s="56" t="s">
        <v>230</v>
      </c>
      <c r="C305" s="57" t="s">
        <v>217</v>
      </c>
      <c r="D305" s="59">
        <v>937</v>
      </c>
      <c r="E305" s="59">
        <v>435</v>
      </c>
      <c r="F305" s="58">
        <v>407595</v>
      </c>
      <c r="G305" s="236"/>
      <c r="H305" s="236"/>
      <c r="I305" s="236"/>
      <c r="J305" s="236"/>
      <c r="K305" s="236"/>
      <c r="L305" s="236"/>
      <c r="M305" s="236"/>
      <c r="N305" s="236"/>
      <c r="O305" s="236"/>
      <c r="P305" s="236"/>
      <c r="Q305" s="236"/>
      <c r="R305" s="236"/>
      <c r="S305" s="236"/>
      <c r="T305" s="236"/>
      <c r="U305" s="236"/>
      <c r="V305" s="236"/>
    </row>
    <row r="306" spans="1:22" ht="15">
      <c r="A306" s="51"/>
      <c r="B306" s="56" t="s">
        <v>231</v>
      </c>
      <c r="C306" s="57" t="s">
        <v>217</v>
      </c>
      <c r="D306" s="60">
        <v>1256</v>
      </c>
      <c r="E306" s="59">
        <v>435</v>
      </c>
      <c r="F306" s="58">
        <v>546360</v>
      </c>
      <c r="G306" s="236"/>
      <c r="H306" s="236"/>
      <c r="I306" s="236"/>
      <c r="J306" s="236"/>
      <c r="K306" s="236"/>
      <c r="L306" s="236"/>
      <c r="M306" s="236"/>
      <c r="N306" s="236"/>
      <c r="O306" s="236"/>
      <c r="P306" s="236"/>
      <c r="Q306" s="236"/>
      <c r="R306" s="236"/>
      <c r="S306" s="236"/>
      <c r="T306" s="236"/>
      <c r="U306" s="236"/>
      <c r="V306" s="236"/>
    </row>
    <row r="307" spans="1:22" ht="15">
      <c r="A307" s="51"/>
      <c r="B307" s="56" t="s">
        <v>232</v>
      </c>
      <c r="C307" s="57" t="s">
        <v>217</v>
      </c>
      <c r="D307" s="59">
        <v>135</v>
      </c>
      <c r="E307" s="59">
        <v>32</v>
      </c>
      <c r="F307" s="58">
        <v>4320</v>
      </c>
      <c r="G307" s="236"/>
      <c r="H307" s="236"/>
      <c r="I307" s="236"/>
      <c r="J307" s="236"/>
      <c r="K307" s="236"/>
      <c r="L307" s="236"/>
      <c r="M307" s="236"/>
      <c r="N307" s="236"/>
      <c r="O307" s="236"/>
      <c r="P307" s="236"/>
      <c r="Q307" s="236"/>
      <c r="R307" s="236"/>
      <c r="S307" s="236"/>
      <c r="T307" s="236"/>
      <c r="U307" s="236"/>
      <c r="V307" s="236"/>
    </row>
    <row r="308" spans="1:22" ht="14.5">
      <c r="A308" s="51"/>
      <c r="B308" s="51"/>
      <c r="C308" s="51"/>
      <c r="D308" s="51"/>
      <c r="E308" s="51"/>
      <c r="F308" s="51"/>
      <c r="G308" s="196"/>
      <c r="H308" s="196"/>
      <c r="I308" s="196"/>
      <c r="J308" s="196"/>
      <c r="K308" s="196"/>
      <c r="L308" s="196"/>
      <c r="M308" s="196"/>
      <c r="N308" s="196"/>
      <c r="O308" s="196"/>
      <c r="P308" s="196"/>
      <c r="Q308" s="196"/>
      <c r="R308" s="196"/>
      <c r="S308" s="196"/>
      <c r="T308" s="196"/>
      <c r="U308" s="196"/>
      <c r="V308" s="196"/>
    </row>
    <row r="309" spans="1:22" ht="15">
      <c r="A309" s="54">
        <v>6</v>
      </c>
      <c r="B309" s="55" t="s">
        <v>233</v>
      </c>
      <c r="C309" s="51"/>
      <c r="D309" s="51"/>
      <c r="E309" s="51"/>
      <c r="F309" s="51"/>
      <c r="G309" s="196"/>
      <c r="H309" s="196"/>
      <c r="I309" s="196"/>
      <c r="J309" s="196"/>
      <c r="K309" s="196"/>
      <c r="L309" s="196"/>
      <c r="M309" s="196"/>
      <c r="N309" s="196"/>
      <c r="O309" s="196"/>
      <c r="P309" s="196"/>
      <c r="Q309" s="196"/>
      <c r="R309" s="196"/>
      <c r="S309" s="196"/>
      <c r="T309" s="196"/>
      <c r="U309" s="196"/>
      <c r="V309" s="196"/>
    </row>
    <row r="310" spans="1:22" ht="15">
      <c r="A310" s="51"/>
      <c r="B310" s="56" t="s">
        <v>234</v>
      </c>
      <c r="C310" s="57" t="s">
        <v>213</v>
      </c>
      <c r="D310" s="60">
        <v>3600</v>
      </c>
      <c r="E310" s="59">
        <v>330</v>
      </c>
      <c r="F310" s="58">
        <v>1188000</v>
      </c>
      <c r="G310" s="236"/>
      <c r="H310" s="236"/>
      <c r="I310" s="236"/>
      <c r="J310" s="236"/>
      <c r="K310" s="236"/>
      <c r="L310" s="236"/>
      <c r="M310" s="236"/>
      <c r="N310" s="236"/>
      <c r="O310" s="236"/>
      <c r="P310" s="236"/>
      <c r="Q310" s="236"/>
      <c r="R310" s="236"/>
      <c r="S310" s="236"/>
      <c r="T310" s="236"/>
      <c r="U310" s="236"/>
      <c r="V310" s="236"/>
    </row>
    <row r="311" spans="1:22" ht="14.5">
      <c r="A311" s="51"/>
      <c r="B311" s="51"/>
      <c r="C311" s="51"/>
      <c r="D311" s="51"/>
      <c r="E311" s="51"/>
      <c r="F311" s="51"/>
      <c r="G311" s="196"/>
      <c r="H311" s="196"/>
      <c r="I311" s="196"/>
      <c r="J311" s="196"/>
      <c r="K311" s="196"/>
      <c r="L311" s="196"/>
      <c r="M311" s="196"/>
      <c r="N311" s="196"/>
      <c r="O311" s="196"/>
      <c r="P311" s="196"/>
      <c r="Q311" s="196"/>
      <c r="R311" s="196"/>
      <c r="S311" s="196"/>
      <c r="T311" s="196"/>
      <c r="U311" s="196"/>
      <c r="V311" s="196"/>
    </row>
    <row r="312" spans="1:22" ht="15">
      <c r="A312" s="54">
        <v>7</v>
      </c>
      <c r="B312" s="55" t="s">
        <v>235</v>
      </c>
      <c r="C312" s="51"/>
      <c r="D312" s="51"/>
      <c r="E312" s="51"/>
      <c r="F312" s="51"/>
      <c r="G312" s="196"/>
      <c r="H312" s="196"/>
      <c r="I312" s="196"/>
      <c r="J312" s="196"/>
      <c r="K312" s="196"/>
      <c r="L312" s="196"/>
      <c r="M312" s="196"/>
      <c r="N312" s="196"/>
      <c r="O312" s="196"/>
      <c r="P312" s="196"/>
      <c r="Q312" s="196"/>
      <c r="R312" s="196"/>
      <c r="S312" s="196"/>
      <c r="T312" s="196"/>
      <c r="U312" s="196"/>
      <c r="V312" s="196"/>
    </row>
    <row r="313" spans="1:22" ht="15">
      <c r="A313" s="51"/>
      <c r="B313" s="56" t="s">
        <v>236</v>
      </c>
      <c r="C313" s="57" t="s">
        <v>213</v>
      </c>
      <c r="D313" s="60">
        <v>4500</v>
      </c>
      <c r="E313" s="59">
        <v>105</v>
      </c>
      <c r="F313" s="58">
        <v>472500</v>
      </c>
      <c r="G313" s="236"/>
      <c r="H313" s="236"/>
      <c r="I313" s="236"/>
      <c r="J313" s="236"/>
      <c r="K313" s="236"/>
      <c r="L313" s="236"/>
      <c r="M313" s="236"/>
      <c r="N313" s="236"/>
      <c r="O313" s="236"/>
      <c r="P313" s="236"/>
      <c r="Q313" s="236"/>
      <c r="R313" s="236"/>
      <c r="S313" s="236"/>
      <c r="T313" s="236"/>
      <c r="U313" s="236"/>
      <c r="V313" s="236"/>
    </row>
    <row r="314" spans="1:22" ht="15">
      <c r="A314" s="68"/>
      <c r="B314" s="56" t="s">
        <v>237</v>
      </c>
      <c r="C314" s="57" t="s">
        <v>213</v>
      </c>
      <c r="D314" s="60">
        <v>3100</v>
      </c>
      <c r="E314" s="60">
        <v>1150</v>
      </c>
      <c r="F314" s="58">
        <v>3565000</v>
      </c>
      <c r="G314" s="236"/>
      <c r="H314" s="236"/>
      <c r="I314" s="236"/>
      <c r="J314" s="236"/>
      <c r="K314" s="236"/>
      <c r="L314" s="236"/>
      <c r="M314" s="236"/>
      <c r="N314" s="236"/>
      <c r="O314" s="236"/>
      <c r="P314" s="236"/>
      <c r="Q314" s="236"/>
      <c r="R314" s="236"/>
      <c r="S314" s="236"/>
      <c r="T314" s="236"/>
      <c r="U314" s="236"/>
      <c r="V314" s="236"/>
    </row>
    <row r="315" spans="1:22" ht="14.5">
      <c r="A315" s="51"/>
      <c r="B315" s="51"/>
      <c r="C315" s="51"/>
      <c r="D315" s="51"/>
      <c r="E315" s="51"/>
      <c r="F315" s="51"/>
      <c r="G315" s="196"/>
      <c r="H315" s="196"/>
      <c r="I315" s="196"/>
      <c r="J315" s="196"/>
      <c r="K315" s="196"/>
      <c r="L315" s="196"/>
      <c r="M315" s="196"/>
      <c r="N315" s="196"/>
      <c r="O315" s="196"/>
      <c r="P315" s="196"/>
      <c r="Q315" s="196"/>
      <c r="R315" s="196"/>
      <c r="S315" s="196"/>
      <c r="T315" s="196"/>
      <c r="U315" s="196"/>
      <c r="V315" s="196"/>
    </row>
    <row r="316" spans="1:22" ht="15">
      <c r="A316" s="54">
        <v>8</v>
      </c>
      <c r="B316" s="55" t="s">
        <v>238</v>
      </c>
      <c r="C316" s="51"/>
      <c r="D316" s="51"/>
      <c r="E316" s="51"/>
      <c r="F316" s="51"/>
      <c r="G316" s="196"/>
      <c r="H316" s="196"/>
      <c r="I316" s="196"/>
      <c r="J316" s="196"/>
      <c r="K316" s="196"/>
      <c r="L316" s="196"/>
      <c r="M316" s="196"/>
      <c r="N316" s="196"/>
      <c r="O316" s="196"/>
      <c r="P316" s="196"/>
      <c r="Q316" s="196"/>
      <c r="R316" s="196"/>
      <c r="S316" s="196"/>
      <c r="T316" s="196"/>
      <c r="U316" s="196"/>
      <c r="V316" s="196"/>
    </row>
    <row r="317" spans="1:22" ht="15">
      <c r="A317" s="51"/>
      <c r="B317" s="56" t="s">
        <v>239</v>
      </c>
      <c r="C317" s="57" t="s">
        <v>213</v>
      </c>
      <c r="D317" s="59">
        <v>180</v>
      </c>
      <c r="E317" s="60">
        <v>1800</v>
      </c>
      <c r="F317" s="58">
        <v>324000</v>
      </c>
      <c r="G317" s="236"/>
      <c r="H317" s="236"/>
      <c r="I317" s="236"/>
      <c r="J317" s="236"/>
      <c r="K317" s="236"/>
      <c r="L317" s="236"/>
      <c r="M317" s="236"/>
      <c r="N317" s="236"/>
      <c r="O317" s="236"/>
      <c r="P317" s="236"/>
      <c r="Q317" s="236"/>
      <c r="R317" s="236"/>
      <c r="S317" s="236"/>
      <c r="T317" s="236"/>
      <c r="U317" s="236"/>
      <c r="V317" s="236"/>
    </row>
    <row r="318" spans="1:22" ht="15">
      <c r="A318" s="51"/>
      <c r="B318" s="56" t="s">
        <v>240</v>
      </c>
      <c r="C318" s="57" t="s">
        <v>213</v>
      </c>
      <c r="D318" s="59">
        <v>155</v>
      </c>
      <c r="E318" s="60">
        <v>1650</v>
      </c>
      <c r="F318" s="58">
        <v>255750</v>
      </c>
      <c r="G318" s="236"/>
      <c r="H318" s="236"/>
      <c r="I318" s="236"/>
      <c r="J318" s="236"/>
      <c r="K318" s="236"/>
      <c r="L318" s="236"/>
      <c r="M318" s="236"/>
      <c r="N318" s="236"/>
      <c r="O318" s="236"/>
      <c r="P318" s="236"/>
      <c r="Q318" s="236"/>
      <c r="R318" s="236"/>
      <c r="S318" s="236"/>
      <c r="T318" s="236"/>
      <c r="U318" s="236"/>
      <c r="V318" s="236"/>
    </row>
    <row r="319" spans="1:22" ht="14.5">
      <c r="A319" s="51"/>
      <c r="B319" s="406"/>
      <c r="C319" s="407"/>
      <c r="D319" s="407"/>
      <c r="E319" s="408"/>
      <c r="F319" s="51"/>
      <c r="G319" s="196"/>
      <c r="H319" s="196"/>
      <c r="I319" s="196"/>
      <c r="J319" s="196"/>
      <c r="K319" s="196"/>
      <c r="L319" s="196"/>
      <c r="M319" s="196"/>
      <c r="N319" s="196"/>
      <c r="O319" s="196"/>
      <c r="P319" s="196"/>
      <c r="Q319" s="196"/>
      <c r="R319" s="196"/>
      <c r="S319" s="196"/>
      <c r="T319" s="196"/>
      <c r="U319" s="196"/>
      <c r="V319" s="196"/>
    </row>
    <row r="320" spans="1:22" ht="15">
      <c r="A320" s="51"/>
      <c r="B320" s="395" t="s">
        <v>241</v>
      </c>
      <c r="C320" s="396"/>
      <c r="D320" s="396"/>
      <c r="E320" s="397"/>
      <c r="F320" s="61">
        <v>13516350</v>
      </c>
      <c r="G320" s="147"/>
      <c r="H320" s="147"/>
      <c r="I320" s="147"/>
      <c r="J320" s="147"/>
      <c r="K320" s="147"/>
      <c r="L320" s="147"/>
      <c r="M320" s="147"/>
      <c r="N320" s="147"/>
      <c r="O320" s="147"/>
      <c r="P320" s="147"/>
      <c r="Q320" s="147"/>
      <c r="R320" s="147"/>
      <c r="S320" s="147"/>
      <c r="T320" s="147"/>
      <c r="U320" s="147"/>
      <c r="V320" s="147"/>
    </row>
    <row r="574" spans="6:6">
      <c r="F574" s="2">
        <f>SUM(F545:F573)</f>
        <v>0</v>
      </c>
    </row>
    <row r="597" spans="1:22">
      <c r="A597" s="2">
        <v>5</v>
      </c>
      <c r="B597" s="2" t="s">
        <v>486</v>
      </c>
    </row>
    <row r="599" spans="1:22" ht="14.5">
      <c r="A599" s="132">
        <v>1</v>
      </c>
      <c r="B599" s="100" t="s">
        <v>413</v>
      </c>
      <c r="C599" s="200" t="e">
        <f>F647</f>
        <v>#REF!</v>
      </c>
    </row>
    <row r="600" spans="1:22" ht="14.5">
      <c r="A600" s="51"/>
      <c r="B600" s="82" t="s">
        <v>385</v>
      </c>
      <c r="C600" s="201">
        <f>F698</f>
        <v>1276235</v>
      </c>
    </row>
    <row r="601" spans="1:22" ht="14.5">
      <c r="A601" s="51"/>
      <c r="B601" s="82" t="s">
        <v>386</v>
      </c>
      <c r="C601" s="201" t="e">
        <f>F733</f>
        <v>#REF!</v>
      </c>
    </row>
    <row r="602" spans="1:22" ht="14.5">
      <c r="A602" s="51"/>
      <c r="B602" s="51"/>
      <c r="C602" s="200" t="e">
        <f>F773</f>
        <v>#REF!</v>
      </c>
    </row>
    <row r="603" spans="1:22" ht="14.5">
      <c r="A603" s="132">
        <v>2</v>
      </c>
      <c r="B603" s="100" t="s">
        <v>387</v>
      </c>
      <c r="C603" s="200" t="e">
        <f>SUM(C599:C602)</f>
        <v>#REF!</v>
      </c>
    </row>
    <row r="604" spans="1:22" ht="14">
      <c r="A604" s="131"/>
      <c r="B604" s="131"/>
      <c r="C604" s="131"/>
    </row>
    <row r="606" spans="1:22" ht="14.5">
      <c r="A606" s="128" t="s">
        <v>414</v>
      </c>
      <c r="B606" s="97" t="s">
        <v>323</v>
      </c>
      <c r="C606" s="97" t="s">
        <v>324</v>
      </c>
      <c r="D606" s="97" t="s">
        <v>325</v>
      </c>
      <c r="E606" s="98" t="s">
        <v>326</v>
      </c>
      <c r="F606" s="96" t="s">
        <v>204</v>
      </c>
      <c r="G606" s="237"/>
      <c r="H606" s="237"/>
      <c r="I606" s="237"/>
      <c r="J606" s="237"/>
      <c r="K606" s="237"/>
      <c r="L606" s="237"/>
      <c r="M606" s="237"/>
      <c r="N606" s="237"/>
      <c r="O606" s="237"/>
      <c r="P606" s="237"/>
      <c r="Q606" s="237"/>
      <c r="R606" s="237"/>
      <c r="S606" s="237"/>
      <c r="T606" s="237"/>
      <c r="U606" s="237"/>
      <c r="V606" s="237"/>
    </row>
    <row r="607" spans="1:22" ht="14.5">
      <c r="A607" s="132">
        <v>1</v>
      </c>
      <c r="B607" s="100" t="s">
        <v>361</v>
      </c>
      <c r="C607" s="51"/>
      <c r="D607" s="51"/>
      <c r="E607" s="51"/>
      <c r="F607" s="51"/>
      <c r="G607" s="196"/>
      <c r="H607" s="196"/>
      <c r="I607" s="196"/>
      <c r="J607" s="196"/>
      <c r="K607" s="196"/>
      <c r="L607" s="196"/>
      <c r="M607" s="196"/>
      <c r="N607" s="196"/>
      <c r="O607" s="196"/>
      <c r="P607" s="196"/>
      <c r="Q607" s="196"/>
      <c r="R607" s="196"/>
      <c r="S607" s="196"/>
      <c r="T607" s="196"/>
      <c r="U607" s="196"/>
      <c r="V607" s="196"/>
    </row>
    <row r="608" spans="1:22" ht="14.5">
      <c r="A608" s="51"/>
      <c r="B608" s="82" t="s">
        <v>327</v>
      </c>
      <c r="C608" s="83" t="s">
        <v>328</v>
      </c>
      <c r="D608" s="85">
        <v>2000</v>
      </c>
      <c r="E608" s="84">
        <v>12</v>
      </c>
      <c r="F608" s="85" t="e">
        <f>#REF!*D608*E608</f>
        <v>#REF!</v>
      </c>
      <c r="G608" s="238"/>
      <c r="H608" s="238"/>
      <c r="I608" s="238"/>
      <c r="J608" s="238"/>
      <c r="K608" s="238"/>
      <c r="L608" s="238"/>
      <c r="M608" s="238"/>
      <c r="N608" s="238"/>
      <c r="O608" s="238"/>
      <c r="P608" s="238"/>
      <c r="Q608" s="238"/>
      <c r="R608" s="238"/>
      <c r="S608" s="238"/>
      <c r="T608" s="238"/>
      <c r="U608" s="238"/>
      <c r="V608" s="238"/>
    </row>
    <row r="609" spans="1:22" ht="14.5">
      <c r="A609" s="51"/>
      <c r="B609" s="82" t="s">
        <v>329</v>
      </c>
      <c r="C609" s="83" t="s">
        <v>328</v>
      </c>
      <c r="D609" s="85">
        <v>2000</v>
      </c>
      <c r="E609" s="84">
        <v>18</v>
      </c>
      <c r="F609" s="85" t="e">
        <f>#REF!*D609*E609</f>
        <v>#REF!</v>
      </c>
      <c r="G609" s="238"/>
      <c r="H609" s="238"/>
      <c r="I609" s="238"/>
      <c r="J609" s="238"/>
      <c r="K609" s="238"/>
      <c r="L609" s="238"/>
      <c r="M609" s="238"/>
      <c r="N609" s="238"/>
      <c r="O609" s="238"/>
      <c r="P609" s="238"/>
      <c r="Q609" s="238"/>
      <c r="R609" s="238"/>
      <c r="S609" s="238"/>
      <c r="T609" s="238"/>
      <c r="U609" s="238"/>
      <c r="V609" s="238"/>
    </row>
    <row r="610" spans="1:22" ht="14.5">
      <c r="A610" s="51"/>
      <c r="B610" s="51"/>
      <c r="C610" s="51"/>
      <c r="D610" s="51"/>
      <c r="E610" s="51"/>
      <c r="F610" s="51"/>
      <c r="G610" s="196"/>
      <c r="H610" s="196"/>
      <c r="I610" s="196"/>
      <c r="J610" s="196"/>
      <c r="K610" s="196"/>
      <c r="L610" s="196"/>
      <c r="M610" s="196"/>
      <c r="N610" s="196"/>
      <c r="O610" s="196"/>
      <c r="P610" s="196"/>
      <c r="Q610" s="196"/>
      <c r="R610" s="196"/>
      <c r="S610" s="196"/>
      <c r="T610" s="196"/>
      <c r="U610" s="196"/>
      <c r="V610" s="196"/>
    </row>
    <row r="611" spans="1:22" ht="14.5">
      <c r="A611" s="132">
        <v>2</v>
      </c>
      <c r="B611" s="100" t="s">
        <v>362</v>
      </c>
      <c r="C611" s="51"/>
      <c r="D611" s="51"/>
      <c r="E611" s="51"/>
      <c r="F611" s="51"/>
      <c r="G611" s="196"/>
      <c r="H611" s="196"/>
      <c r="I611" s="196"/>
      <c r="J611" s="196"/>
      <c r="K611" s="196"/>
      <c r="L611" s="196"/>
      <c r="M611" s="196"/>
      <c r="N611" s="196"/>
      <c r="O611" s="196"/>
      <c r="P611" s="196"/>
      <c r="Q611" s="196"/>
      <c r="R611" s="196"/>
      <c r="S611" s="196"/>
      <c r="T611" s="196"/>
      <c r="U611" s="196"/>
      <c r="V611" s="196"/>
    </row>
    <row r="612" spans="1:22" ht="14.5">
      <c r="A612" s="51"/>
      <c r="B612" s="82" t="s">
        <v>330</v>
      </c>
      <c r="C612" s="83" t="s">
        <v>331</v>
      </c>
      <c r="D612" s="85">
        <v>6500</v>
      </c>
      <c r="E612" s="84">
        <v>90</v>
      </c>
      <c r="F612" s="85" t="e">
        <f>#REF!*D612*E612</f>
        <v>#REF!</v>
      </c>
      <c r="G612" s="238"/>
      <c r="H612" s="238"/>
      <c r="I612" s="238"/>
      <c r="J612" s="238"/>
      <c r="K612" s="238"/>
      <c r="L612" s="238"/>
      <c r="M612" s="238"/>
      <c r="N612" s="238"/>
      <c r="O612" s="238"/>
      <c r="P612" s="238"/>
      <c r="Q612" s="238"/>
      <c r="R612" s="238"/>
      <c r="S612" s="238"/>
      <c r="T612" s="238"/>
      <c r="U612" s="238"/>
      <c r="V612" s="238"/>
    </row>
    <row r="613" spans="1:22" ht="14.5">
      <c r="A613" s="51"/>
      <c r="B613" s="82" t="s">
        <v>332</v>
      </c>
      <c r="C613" s="83" t="s">
        <v>331</v>
      </c>
      <c r="D613" s="85">
        <v>5650</v>
      </c>
      <c r="E613" s="84">
        <v>14</v>
      </c>
      <c r="F613" s="85" t="e">
        <f>#REF!*D613*E613</f>
        <v>#REF!</v>
      </c>
      <c r="G613" s="238"/>
      <c r="H613" s="238"/>
      <c r="I613" s="238"/>
      <c r="J613" s="238"/>
      <c r="K613" s="238"/>
      <c r="L613" s="238"/>
      <c r="M613" s="238"/>
      <c r="N613" s="238"/>
      <c r="O613" s="238"/>
      <c r="P613" s="238"/>
      <c r="Q613" s="238"/>
      <c r="R613" s="238"/>
      <c r="S613" s="238"/>
      <c r="T613" s="238"/>
      <c r="U613" s="238"/>
      <c r="V613" s="238"/>
    </row>
    <row r="614" spans="1:22" ht="14.5">
      <c r="A614" s="51"/>
      <c r="B614" s="82" t="s">
        <v>333</v>
      </c>
      <c r="C614" s="83" t="s">
        <v>328</v>
      </c>
      <c r="D614" s="85">
        <v>2000</v>
      </c>
      <c r="E614" s="84">
        <v>11</v>
      </c>
      <c r="F614" s="85" t="e">
        <f>#REF!*D614*E614</f>
        <v>#REF!</v>
      </c>
      <c r="G614" s="238"/>
      <c r="H614" s="238"/>
      <c r="I614" s="238"/>
      <c r="J614" s="238"/>
      <c r="K614" s="238"/>
      <c r="L614" s="238"/>
      <c r="M614" s="238"/>
      <c r="N614" s="238"/>
      <c r="O614" s="238"/>
      <c r="P614" s="238"/>
      <c r="Q614" s="238"/>
      <c r="R614" s="238"/>
      <c r="S614" s="238"/>
      <c r="T614" s="238"/>
      <c r="U614" s="238"/>
      <c r="V614" s="238"/>
    </row>
    <row r="615" spans="1:22" ht="14.5">
      <c r="A615" s="51"/>
      <c r="B615" s="82" t="s">
        <v>334</v>
      </c>
      <c r="C615" s="83" t="s">
        <v>328</v>
      </c>
      <c r="D615" s="85">
        <v>2000</v>
      </c>
      <c r="E615" s="84">
        <v>35</v>
      </c>
      <c r="F615" s="85" t="e">
        <f>#REF!*D615*E615</f>
        <v>#REF!</v>
      </c>
      <c r="G615" s="238"/>
      <c r="H615" s="238"/>
      <c r="I615" s="238"/>
      <c r="J615" s="238"/>
      <c r="K615" s="238"/>
      <c r="L615" s="238"/>
      <c r="M615" s="238"/>
      <c r="N615" s="238"/>
      <c r="O615" s="238"/>
      <c r="P615" s="238"/>
      <c r="Q615" s="238"/>
      <c r="R615" s="238"/>
      <c r="S615" s="238"/>
      <c r="T615" s="238"/>
      <c r="U615" s="238"/>
      <c r="V615" s="238"/>
    </row>
    <row r="616" spans="1:22" ht="14.5">
      <c r="A616" s="51"/>
      <c r="B616" s="51"/>
      <c r="C616" s="51"/>
      <c r="D616" s="51"/>
      <c r="E616" s="51"/>
      <c r="F616" s="51"/>
      <c r="G616" s="196"/>
      <c r="H616" s="196"/>
      <c r="I616" s="196"/>
      <c r="J616" s="196"/>
      <c r="K616" s="196"/>
      <c r="L616" s="196"/>
      <c r="M616" s="196"/>
      <c r="N616" s="196"/>
      <c r="O616" s="196"/>
      <c r="P616" s="196"/>
      <c r="Q616" s="196"/>
      <c r="R616" s="196"/>
      <c r="S616" s="196"/>
      <c r="T616" s="196"/>
      <c r="U616" s="196"/>
      <c r="V616" s="196"/>
    </row>
    <row r="617" spans="1:22" ht="14.5">
      <c r="A617" s="132">
        <v>3</v>
      </c>
      <c r="B617" s="100" t="s">
        <v>363</v>
      </c>
      <c r="C617" s="51"/>
      <c r="D617" s="51"/>
      <c r="E617" s="51"/>
      <c r="F617" s="51"/>
      <c r="G617" s="196"/>
      <c r="H617" s="196"/>
      <c r="I617" s="196"/>
      <c r="J617" s="196"/>
      <c r="K617" s="196"/>
      <c r="L617" s="196"/>
      <c r="M617" s="196"/>
      <c r="N617" s="196"/>
      <c r="O617" s="196"/>
      <c r="P617" s="196"/>
      <c r="Q617" s="196"/>
      <c r="R617" s="196"/>
      <c r="S617" s="196"/>
      <c r="T617" s="196"/>
      <c r="U617" s="196"/>
      <c r="V617" s="196"/>
    </row>
    <row r="618" spans="1:22" ht="14.5">
      <c r="A618" s="51"/>
      <c r="B618" s="82" t="s">
        <v>335</v>
      </c>
      <c r="C618" s="83" t="s">
        <v>331</v>
      </c>
      <c r="D618" s="84">
        <v>455</v>
      </c>
      <c r="E618" s="84">
        <v>25</v>
      </c>
      <c r="F618" s="85" t="e">
        <f>#REF!*D618*E618</f>
        <v>#REF!</v>
      </c>
      <c r="G618" s="238"/>
      <c r="H618" s="238"/>
      <c r="I618" s="238"/>
      <c r="J618" s="238"/>
      <c r="K618" s="238"/>
      <c r="L618" s="238"/>
      <c r="M618" s="238"/>
      <c r="N618" s="238"/>
      <c r="O618" s="238"/>
      <c r="P618" s="238"/>
      <c r="Q618" s="238"/>
      <c r="R618" s="238"/>
      <c r="S618" s="238"/>
      <c r="T618" s="238"/>
      <c r="U618" s="238"/>
      <c r="V618" s="238"/>
    </row>
    <row r="619" spans="1:22" ht="14.5">
      <c r="A619" s="51"/>
      <c r="B619" s="82" t="s">
        <v>336</v>
      </c>
      <c r="C619" s="83" t="s">
        <v>331</v>
      </c>
      <c r="D619" s="84">
        <v>575</v>
      </c>
      <c r="E619" s="84">
        <v>475</v>
      </c>
      <c r="F619" s="85" t="e">
        <f>#REF!*D619*E619</f>
        <v>#REF!</v>
      </c>
      <c r="G619" s="238"/>
      <c r="H619" s="238"/>
      <c r="I619" s="238"/>
      <c r="J619" s="238"/>
      <c r="K619" s="238"/>
      <c r="L619" s="238"/>
      <c r="M619" s="238"/>
      <c r="N619" s="238"/>
      <c r="O619" s="238"/>
      <c r="P619" s="238"/>
      <c r="Q619" s="238"/>
      <c r="R619" s="238"/>
      <c r="S619" s="238"/>
      <c r="T619" s="238"/>
      <c r="U619" s="238"/>
      <c r="V619" s="238"/>
    </row>
    <row r="620" spans="1:22" ht="14.5">
      <c r="A620" s="51"/>
      <c r="B620" s="82" t="s">
        <v>337</v>
      </c>
      <c r="C620" s="83" t="s">
        <v>331</v>
      </c>
      <c r="D620" s="86">
        <v>1755</v>
      </c>
      <c r="E620" s="84">
        <v>475</v>
      </c>
      <c r="F620" s="85" t="e">
        <f>#REF!*D620*E620</f>
        <v>#REF!</v>
      </c>
      <c r="G620" s="238"/>
      <c r="H620" s="238"/>
      <c r="I620" s="238"/>
      <c r="J620" s="238"/>
      <c r="K620" s="238"/>
      <c r="L620" s="238"/>
      <c r="M620" s="238"/>
      <c r="N620" s="238"/>
      <c r="O620" s="238"/>
      <c r="P620" s="238"/>
      <c r="Q620" s="238"/>
      <c r="R620" s="238"/>
      <c r="S620" s="238"/>
      <c r="T620" s="238"/>
      <c r="U620" s="238"/>
      <c r="V620" s="238"/>
    </row>
    <row r="621" spans="1:22" ht="14.5">
      <c r="A621" s="51"/>
      <c r="B621" s="51"/>
      <c r="C621" s="51"/>
      <c r="D621" s="51"/>
      <c r="E621" s="51"/>
      <c r="F621" s="51"/>
      <c r="G621" s="196"/>
      <c r="H621" s="196"/>
      <c r="I621" s="196"/>
      <c r="J621" s="196"/>
      <c r="K621" s="196"/>
      <c r="L621" s="196"/>
      <c r="M621" s="196"/>
      <c r="N621" s="196"/>
      <c r="O621" s="196"/>
      <c r="P621" s="196"/>
      <c r="Q621" s="196"/>
      <c r="R621" s="196"/>
      <c r="S621" s="196"/>
      <c r="T621" s="196"/>
      <c r="U621" s="196"/>
      <c r="V621" s="196"/>
    </row>
    <row r="622" spans="1:22" ht="14.5">
      <c r="A622" s="132">
        <v>4</v>
      </c>
      <c r="B622" s="100" t="s">
        <v>364</v>
      </c>
      <c r="C622" s="51"/>
      <c r="D622" s="51"/>
      <c r="E622" s="51"/>
      <c r="F622" s="51"/>
      <c r="G622" s="196"/>
      <c r="H622" s="196"/>
      <c r="I622" s="196"/>
      <c r="J622" s="196"/>
      <c r="K622" s="196"/>
      <c r="L622" s="196"/>
      <c r="M622" s="196"/>
      <c r="N622" s="196"/>
      <c r="O622" s="196"/>
      <c r="P622" s="196"/>
      <c r="Q622" s="196"/>
      <c r="R622" s="196"/>
      <c r="S622" s="196"/>
      <c r="T622" s="196"/>
      <c r="U622" s="196"/>
      <c r="V622" s="196"/>
    </row>
    <row r="623" spans="1:22" ht="14.5">
      <c r="A623" s="51"/>
      <c r="B623" s="82" t="s">
        <v>338</v>
      </c>
      <c r="C623" s="83" t="s">
        <v>339</v>
      </c>
      <c r="D623" s="84">
        <v>1.45</v>
      </c>
      <c r="E623" s="85">
        <v>260000</v>
      </c>
      <c r="F623" s="85" t="e">
        <f>#REF!*D623*E623</f>
        <v>#REF!</v>
      </c>
      <c r="G623" s="238"/>
      <c r="H623" s="238"/>
      <c r="I623" s="238"/>
      <c r="J623" s="238"/>
      <c r="K623" s="238"/>
      <c r="L623" s="238"/>
      <c r="M623" s="238"/>
      <c r="N623" s="238"/>
      <c r="O623" s="238"/>
      <c r="P623" s="238"/>
      <c r="Q623" s="238"/>
      <c r="R623" s="238"/>
      <c r="S623" s="238"/>
      <c r="T623" s="238"/>
      <c r="U623" s="238"/>
      <c r="V623" s="238"/>
    </row>
    <row r="624" spans="1:22" ht="14.5">
      <c r="A624" s="51"/>
      <c r="B624" s="82" t="s">
        <v>340</v>
      </c>
      <c r="C624" s="83" t="s">
        <v>339</v>
      </c>
      <c r="D624" s="84">
        <v>4.55</v>
      </c>
      <c r="E624" s="85">
        <v>260000</v>
      </c>
      <c r="F624" s="85" t="e">
        <f>#REF!*D624*E624</f>
        <v>#REF!</v>
      </c>
      <c r="G624" s="238"/>
      <c r="H624" s="238"/>
      <c r="I624" s="238"/>
      <c r="J624" s="238"/>
      <c r="K624" s="238"/>
      <c r="L624" s="238"/>
      <c r="M624" s="238"/>
      <c r="N624" s="238"/>
      <c r="O624" s="238"/>
      <c r="P624" s="238"/>
      <c r="Q624" s="238"/>
      <c r="R624" s="238"/>
      <c r="S624" s="238"/>
      <c r="T624" s="238"/>
      <c r="U624" s="238"/>
      <c r="V624" s="238"/>
    </row>
    <row r="625" spans="1:22" ht="14.5">
      <c r="A625" s="51"/>
      <c r="B625" s="51"/>
      <c r="C625" s="51"/>
      <c r="D625" s="51"/>
      <c r="E625" s="51"/>
      <c r="F625" s="51"/>
      <c r="G625" s="196"/>
      <c r="H625" s="196"/>
      <c r="I625" s="196"/>
      <c r="J625" s="196"/>
      <c r="K625" s="196"/>
      <c r="L625" s="196"/>
      <c r="M625" s="196"/>
      <c r="N625" s="196"/>
      <c r="O625" s="196"/>
      <c r="P625" s="196"/>
      <c r="Q625" s="196"/>
      <c r="R625" s="196"/>
      <c r="S625" s="196"/>
      <c r="T625" s="196"/>
      <c r="U625" s="196"/>
      <c r="V625" s="196"/>
    </row>
    <row r="626" spans="1:22" ht="14.5">
      <c r="A626" s="132">
        <v>5</v>
      </c>
      <c r="B626" s="100" t="s">
        <v>365</v>
      </c>
      <c r="C626" s="51"/>
      <c r="D626" s="51"/>
      <c r="E626" s="51"/>
      <c r="F626" s="51"/>
      <c r="G626" s="196"/>
      <c r="H626" s="196"/>
      <c r="I626" s="196"/>
      <c r="J626" s="196"/>
      <c r="K626" s="196"/>
      <c r="L626" s="196"/>
      <c r="M626" s="196"/>
      <c r="N626" s="196"/>
      <c r="O626" s="196"/>
      <c r="P626" s="196"/>
      <c r="Q626" s="196"/>
      <c r="R626" s="196"/>
      <c r="S626" s="196"/>
      <c r="T626" s="196"/>
      <c r="U626" s="196"/>
      <c r="V626" s="196"/>
    </row>
    <row r="627" spans="1:22" ht="14.5">
      <c r="A627" s="51"/>
      <c r="B627" s="82" t="s">
        <v>341</v>
      </c>
      <c r="C627" s="83" t="s">
        <v>331</v>
      </c>
      <c r="D627" s="84">
        <v>465</v>
      </c>
      <c r="E627" s="84">
        <v>435</v>
      </c>
      <c r="F627" s="85" t="e">
        <f>#REF!*D627*E627</f>
        <v>#REF!</v>
      </c>
      <c r="G627" s="238"/>
      <c r="H627" s="238"/>
      <c r="I627" s="238"/>
      <c r="J627" s="238"/>
      <c r="K627" s="238"/>
      <c r="L627" s="238"/>
      <c r="M627" s="238"/>
      <c r="N627" s="238"/>
      <c r="O627" s="238"/>
      <c r="P627" s="238"/>
      <c r="Q627" s="238"/>
      <c r="R627" s="238"/>
      <c r="S627" s="238"/>
      <c r="T627" s="238"/>
      <c r="U627" s="238"/>
      <c r="V627" s="238"/>
    </row>
    <row r="628" spans="1:22" ht="14.5">
      <c r="A628" s="51"/>
      <c r="B628" s="82" t="s">
        <v>342</v>
      </c>
      <c r="C628" s="83" t="s">
        <v>331</v>
      </c>
      <c r="D628" s="84">
        <v>585</v>
      </c>
      <c r="E628" s="84">
        <v>435</v>
      </c>
      <c r="F628" s="85" t="e">
        <f>#REF!*D628*E628</f>
        <v>#REF!</v>
      </c>
      <c r="G628" s="238"/>
      <c r="H628" s="238"/>
      <c r="I628" s="238"/>
      <c r="J628" s="238"/>
      <c r="K628" s="238"/>
      <c r="L628" s="238"/>
      <c r="M628" s="238"/>
      <c r="N628" s="238"/>
      <c r="O628" s="238"/>
      <c r="P628" s="238"/>
      <c r="Q628" s="238"/>
      <c r="R628" s="238"/>
      <c r="S628" s="238"/>
      <c r="T628" s="238"/>
      <c r="U628" s="238"/>
      <c r="V628" s="238"/>
    </row>
    <row r="629" spans="1:22" ht="14.5">
      <c r="A629" s="51"/>
      <c r="B629" s="82" t="s">
        <v>343</v>
      </c>
      <c r="C629" s="83" t="s">
        <v>331</v>
      </c>
      <c r="D629" s="86">
        <v>7050</v>
      </c>
      <c r="E629" s="84">
        <v>32</v>
      </c>
      <c r="F629" s="85" t="e">
        <f>#REF!*D629*E629</f>
        <v>#REF!</v>
      </c>
      <c r="G629" s="238"/>
      <c r="H629" s="238"/>
      <c r="I629" s="238"/>
      <c r="J629" s="238"/>
      <c r="K629" s="238"/>
      <c r="L629" s="238"/>
      <c r="M629" s="238"/>
      <c r="N629" s="238"/>
      <c r="O629" s="238"/>
      <c r="P629" s="238"/>
      <c r="Q629" s="238"/>
      <c r="R629" s="238"/>
      <c r="S629" s="238"/>
      <c r="T629" s="238"/>
      <c r="U629" s="238"/>
      <c r="V629" s="238"/>
    </row>
    <row r="630" spans="1:22" ht="14.5">
      <c r="A630" s="51"/>
      <c r="B630" s="51"/>
      <c r="C630" s="51"/>
      <c r="D630" s="51"/>
      <c r="E630" s="51"/>
      <c r="F630" s="51"/>
      <c r="G630" s="196"/>
      <c r="H630" s="196"/>
      <c r="I630" s="196"/>
      <c r="J630" s="196"/>
      <c r="K630" s="196"/>
      <c r="L630" s="196"/>
      <c r="M630" s="196"/>
      <c r="N630" s="196"/>
      <c r="O630" s="196"/>
      <c r="P630" s="196"/>
      <c r="Q630" s="196"/>
      <c r="R630" s="196"/>
      <c r="S630" s="196"/>
      <c r="T630" s="196"/>
      <c r="U630" s="196"/>
      <c r="V630" s="196"/>
    </row>
    <row r="631" spans="1:22" ht="14.5">
      <c r="A631" s="132">
        <v>6</v>
      </c>
      <c r="B631" s="100" t="s">
        <v>366</v>
      </c>
      <c r="C631" s="51"/>
      <c r="D631" s="51"/>
      <c r="E631" s="51"/>
      <c r="F631" s="51"/>
      <c r="G631" s="196"/>
      <c r="H631" s="196"/>
      <c r="I631" s="196"/>
      <c r="J631" s="196"/>
      <c r="K631" s="196"/>
      <c r="L631" s="196"/>
      <c r="M631" s="196"/>
      <c r="N631" s="196"/>
      <c r="O631" s="196"/>
      <c r="P631" s="196"/>
      <c r="Q631" s="196"/>
      <c r="R631" s="196"/>
      <c r="S631" s="196"/>
      <c r="T631" s="196"/>
      <c r="U631" s="196"/>
      <c r="V631" s="196"/>
    </row>
    <row r="632" spans="1:22" ht="14.5">
      <c r="A632" s="51"/>
      <c r="B632" s="82" t="s">
        <v>344</v>
      </c>
      <c r="C632" s="83" t="s">
        <v>328</v>
      </c>
      <c r="D632" s="86">
        <v>1650</v>
      </c>
      <c r="E632" s="84">
        <v>330</v>
      </c>
      <c r="F632" s="85" t="e">
        <f>#REF!*D632*E632</f>
        <v>#REF!</v>
      </c>
      <c r="G632" s="238"/>
      <c r="H632" s="238"/>
      <c r="I632" s="238"/>
      <c r="J632" s="238"/>
      <c r="K632" s="238"/>
      <c r="L632" s="238"/>
      <c r="M632" s="238"/>
      <c r="N632" s="238"/>
      <c r="O632" s="238"/>
      <c r="P632" s="238"/>
      <c r="Q632" s="238"/>
      <c r="R632" s="238"/>
      <c r="S632" s="238"/>
      <c r="T632" s="238"/>
      <c r="U632" s="238"/>
      <c r="V632" s="238"/>
    </row>
    <row r="633" spans="1:22" ht="14.5">
      <c r="A633" s="51"/>
      <c r="B633" s="82" t="s">
        <v>345</v>
      </c>
      <c r="C633" s="83" t="s">
        <v>328</v>
      </c>
      <c r="D633" s="86">
        <v>1050</v>
      </c>
      <c r="E633" s="84">
        <v>250</v>
      </c>
      <c r="F633" s="85" t="e">
        <f>#REF!*D633*E633</f>
        <v>#REF!</v>
      </c>
      <c r="G633" s="238"/>
      <c r="H633" s="238"/>
      <c r="I633" s="238"/>
      <c r="J633" s="238"/>
      <c r="K633" s="238"/>
      <c r="L633" s="238"/>
      <c r="M633" s="238"/>
      <c r="N633" s="238"/>
      <c r="O633" s="238"/>
      <c r="P633" s="238"/>
      <c r="Q633" s="238"/>
      <c r="R633" s="238"/>
      <c r="S633" s="238"/>
      <c r="T633" s="238"/>
      <c r="U633" s="238"/>
      <c r="V633" s="238"/>
    </row>
    <row r="634" spans="1:22" ht="14.5">
      <c r="A634" s="51"/>
      <c r="B634" s="82" t="s">
        <v>346</v>
      </c>
      <c r="C634" s="83" t="s">
        <v>328</v>
      </c>
      <c r="D634" s="84">
        <v>135</v>
      </c>
      <c r="E634" s="84">
        <v>650</v>
      </c>
      <c r="F634" s="85" t="e">
        <f>#REF!*D634*E634</f>
        <v>#REF!</v>
      </c>
      <c r="G634" s="238"/>
      <c r="H634" s="238"/>
      <c r="I634" s="238"/>
      <c r="J634" s="238"/>
      <c r="K634" s="238"/>
      <c r="L634" s="238"/>
      <c r="M634" s="238"/>
      <c r="N634" s="238"/>
      <c r="O634" s="238"/>
      <c r="P634" s="238"/>
      <c r="Q634" s="238"/>
      <c r="R634" s="238"/>
      <c r="S634" s="238"/>
      <c r="T634" s="238"/>
      <c r="U634" s="238"/>
      <c r="V634" s="238"/>
    </row>
    <row r="635" spans="1:22" ht="14.5">
      <c r="A635" s="51"/>
      <c r="B635" s="51"/>
      <c r="C635" s="51"/>
      <c r="D635" s="51"/>
      <c r="E635" s="51"/>
      <c r="F635" s="51"/>
      <c r="G635" s="196"/>
      <c r="H635" s="196"/>
      <c r="I635" s="196"/>
      <c r="J635" s="196"/>
      <c r="K635" s="196"/>
      <c r="L635" s="196"/>
      <c r="M635" s="196"/>
      <c r="N635" s="196"/>
      <c r="O635" s="196"/>
      <c r="P635" s="196"/>
      <c r="Q635" s="196"/>
      <c r="R635" s="196"/>
      <c r="S635" s="196"/>
      <c r="T635" s="196"/>
      <c r="U635" s="196"/>
      <c r="V635" s="196"/>
    </row>
    <row r="636" spans="1:22" ht="14.5">
      <c r="A636" s="132">
        <v>7</v>
      </c>
      <c r="B636" s="100" t="s">
        <v>367</v>
      </c>
      <c r="C636" s="51"/>
      <c r="D636" s="51"/>
      <c r="E636" s="51"/>
      <c r="F636" s="51"/>
      <c r="G636" s="196"/>
      <c r="H636" s="196"/>
      <c r="I636" s="196"/>
      <c r="J636" s="196"/>
      <c r="K636" s="196"/>
      <c r="L636" s="196"/>
      <c r="M636" s="196"/>
      <c r="N636" s="196"/>
      <c r="O636" s="196"/>
      <c r="P636" s="196"/>
      <c r="Q636" s="196"/>
      <c r="R636" s="196"/>
      <c r="S636" s="196"/>
      <c r="T636" s="196"/>
      <c r="U636" s="196"/>
      <c r="V636" s="196"/>
    </row>
    <row r="637" spans="1:22" ht="14.5">
      <c r="A637" s="51"/>
      <c r="B637" s="82" t="s">
        <v>347</v>
      </c>
      <c r="C637" s="83" t="s">
        <v>328</v>
      </c>
      <c r="D637" s="86">
        <v>2000</v>
      </c>
      <c r="E637" s="84">
        <v>105</v>
      </c>
      <c r="F637" s="85" t="e">
        <f>#REF!*D637*E637</f>
        <v>#REF!</v>
      </c>
      <c r="G637" s="238"/>
      <c r="H637" s="238"/>
      <c r="I637" s="238"/>
      <c r="J637" s="238"/>
      <c r="K637" s="238"/>
      <c r="L637" s="238"/>
      <c r="M637" s="238"/>
      <c r="N637" s="238"/>
      <c r="O637" s="238"/>
      <c r="P637" s="238"/>
      <c r="Q637" s="238"/>
      <c r="R637" s="238"/>
      <c r="S637" s="238"/>
      <c r="T637" s="238"/>
      <c r="U637" s="238"/>
      <c r="V637" s="238"/>
    </row>
    <row r="638" spans="1:22" ht="14.5">
      <c r="A638" s="51"/>
      <c r="B638" s="82" t="s">
        <v>348</v>
      </c>
      <c r="C638" s="83" t="s">
        <v>328</v>
      </c>
      <c r="D638" s="86">
        <v>1915</v>
      </c>
      <c r="E638" s="86">
        <v>1150</v>
      </c>
      <c r="F638" s="85" t="e">
        <f>#REF!*D638*E638</f>
        <v>#REF!</v>
      </c>
      <c r="G638" s="238"/>
      <c r="H638" s="238"/>
      <c r="I638" s="238"/>
      <c r="J638" s="238"/>
      <c r="K638" s="238"/>
      <c r="L638" s="238"/>
      <c r="M638" s="238"/>
      <c r="N638" s="238"/>
      <c r="O638" s="238"/>
      <c r="P638" s="238"/>
      <c r="Q638" s="238"/>
      <c r="R638" s="238"/>
      <c r="S638" s="238"/>
      <c r="T638" s="238"/>
      <c r="U638" s="238"/>
      <c r="V638" s="238"/>
    </row>
    <row r="639" spans="1:22" ht="14.5">
      <c r="A639" s="51"/>
      <c r="B639" s="51"/>
      <c r="C639" s="51"/>
      <c r="D639" s="51"/>
      <c r="E639" s="51"/>
      <c r="F639" s="51"/>
      <c r="G639" s="196"/>
      <c r="H639" s="196"/>
      <c r="I639" s="196"/>
      <c r="J639" s="196"/>
      <c r="K639" s="196"/>
      <c r="L639" s="196"/>
      <c r="M639" s="196"/>
      <c r="N639" s="196"/>
      <c r="O639" s="196"/>
      <c r="P639" s="196"/>
      <c r="Q639" s="196"/>
      <c r="R639" s="196"/>
      <c r="S639" s="196"/>
      <c r="T639" s="196"/>
      <c r="U639" s="196"/>
      <c r="V639" s="196"/>
    </row>
    <row r="640" spans="1:22" ht="14.5">
      <c r="A640" s="132">
        <v>8</v>
      </c>
      <c r="B640" s="100" t="s">
        <v>368</v>
      </c>
      <c r="C640" s="51"/>
      <c r="D640" s="51"/>
      <c r="E640" s="51"/>
      <c r="F640" s="51"/>
      <c r="G640" s="196"/>
      <c r="H640" s="196"/>
      <c r="I640" s="196"/>
      <c r="J640" s="196"/>
      <c r="K640" s="196"/>
      <c r="L640" s="196"/>
      <c r="M640" s="196"/>
      <c r="N640" s="196"/>
      <c r="O640" s="196"/>
      <c r="P640" s="196"/>
      <c r="Q640" s="196"/>
      <c r="R640" s="196"/>
      <c r="S640" s="196"/>
      <c r="T640" s="196"/>
      <c r="U640" s="196"/>
      <c r="V640" s="196"/>
    </row>
    <row r="641" spans="1:22" ht="14.5">
      <c r="A641" s="51"/>
      <c r="B641" s="82" t="s">
        <v>349</v>
      </c>
      <c r="C641" s="83" t="s">
        <v>328</v>
      </c>
      <c r="D641" s="84">
        <v>84</v>
      </c>
      <c r="E641" s="86">
        <v>1800</v>
      </c>
      <c r="F641" s="85" t="e">
        <f>#REF!*D641*E641</f>
        <v>#REF!</v>
      </c>
      <c r="G641" s="238"/>
      <c r="H641" s="238"/>
      <c r="I641" s="238"/>
      <c r="J641" s="238"/>
      <c r="K641" s="238"/>
      <c r="L641" s="238"/>
      <c r="M641" s="238"/>
      <c r="N641" s="238"/>
      <c r="O641" s="238"/>
      <c r="P641" s="238"/>
      <c r="Q641" s="238"/>
      <c r="R641" s="238"/>
      <c r="S641" s="238"/>
      <c r="T641" s="238"/>
      <c r="U641" s="238"/>
      <c r="V641" s="238"/>
    </row>
    <row r="642" spans="1:22" ht="14.5">
      <c r="A642" s="51"/>
      <c r="B642" s="82" t="s">
        <v>350</v>
      </c>
      <c r="C642" s="83" t="s">
        <v>328</v>
      </c>
      <c r="D642" s="84">
        <v>250</v>
      </c>
      <c r="E642" s="86">
        <v>1650</v>
      </c>
      <c r="F642" s="85" t="e">
        <f>#REF!*D642*E642</f>
        <v>#REF!</v>
      </c>
      <c r="G642" s="238"/>
      <c r="H642" s="238"/>
      <c r="I642" s="238"/>
      <c r="J642" s="238"/>
      <c r="K642" s="238"/>
      <c r="L642" s="238"/>
      <c r="M642" s="238"/>
      <c r="N642" s="238"/>
      <c r="O642" s="238"/>
      <c r="P642" s="238"/>
      <c r="Q642" s="238"/>
      <c r="R642" s="238"/>
      <c r="S642" s="238"/>
      <c r="T642" s="238"/>
      <c r="U642" s="238"/>
      <c r="V642" s="238"/>
    </row>
    <row r="643" spans="1:22" ht="14.5">
      <c r="A643" s="51"/>
      <c r="B643" s="51"/>
      <c r="C643" s="51"/>
      <c r="D643" s="51"/>
      <c r="E643" s="51"/>
      <c r="F643" s="51"/>
      <c r="G643" s="196"/>
      <c r="H643" s="196"/>
      <c r="I643" s="196"/>
      <c r="J643" s="196"/>
      <c r="K643" s="196"/>
      <c r="L643" s="196"/>
      <c r="M643" s="196"/>
      <c r="N643" s="196"/>
      <c r="O643" s="196"/>
      <c r="P643" s="196"/>
      <c r="Q643" s="196"/>
      <c r="R643" s="196"/>
      <c r="S643" s="196"/>
      <c r="T643" s="196"/>
      <c r="U643" s="196"/>
      <c r="V643" s="196"/>
    </row>
    <row r="644" spans="1:22" ht="14.5">
      <c r="A644" s="132">
        <v>9</v>
      </c>
      <c r="B644" s="100" t="s">
        <v>369</v>
      </c>
      <c r="C644" s="51"/>
      <c r="D644" s="51"/>
      <c r="E644" s="51"/>
      <c r="F644" s="51"/>
      <c r="G644" s="196"/>
      <c r="H644" s="196"/>
      <c r="I644" s="196"/>
      <c r="J644" s="196"/>
      <c r="K644" s="196"/>
      <c r="L644" s="196"/>
      <c r="M644" s="196"/>
      <c r="N644" s="196"/>
      <c r="O644" s="196"/>
      <c r="P644" s="196"/>
      <c r="Q644" s="196"/>
      <c r="R644" s="196"/>
      <c r="S644" s="196"/>
      <c r="T644" s="196"/>
      <c r="U644" s="196"/>
      <c r="V644" s="196"/>
    </row>
    <row r="645" spans="1:22" ht="14.5">
      <c r="A645" s="51"/>
      <c r="B645" s="82" t="s">
        <v>351</v>
      </c>
      <c r="C645" s="83" t="s">
        <v>352</v>
      </c>
      <c r="D645" s="84">
        <v>40</v>
      </c>
      <c r="E645" s="84">
        <v>650</v>
      </c>
      <c r="F645" s="85" t="e">
        <f>#REF!*D645*E645</f>
        <v>#REF!</v>
      </c>
      <c r="G645" s="238"/>
      <c r="H645" s="238"/>
      <c r="I645" s="238"/>
      <c r="J645" s="238"/>
      <c r="K645" s="238"/>
      <c r="L645" s="238"/>
      <c r="M645" s="238"/>
      <c r="N645" s="238"/>
      <c r="O645" s="238"/>
      <c r="P645" s="238"/>
      <c r="Q645" s="238"/>
      <c r="R645" s="238"/>
      <c r="S645" s="238"/>
      <c r="T645" s="238"/>
      <c r="U645" s="238"/>
      <c r="V645" s="238"/>
    </row>
    <row r="646" spans="1:22" ht="14.5">
      <c r="A646" s="51"/>
      <c r="B646" s="82" t="s">
        <v>354</v>
      </c>
      <c r="C646" s="83" t="s">
        <v>353</v>
      </c>
      <c r="D646" s="84">
        <v>2</v>
      </c>
      <c r="E646" s="86">
        <v>9500</v>
      </c>
      <c r="F646" s="85" t="e">
        <f>#REF!*D646*E646</f>
        <v>#REF!</v>
      </c>
      <c r="G646" s="238"/>
      <c r="H646" s="238"/>
      <c r="I646" s="238"/>
      <c r="J646" s="238"/>
      <c r="K646" s="238"/>
      <c r="L646" s="238"/>
      <c r="M646" s="238"/>
      <c r="N646" s="238"/>
      <c r="O646" s="238"/>
      <c r="P646" s="238"/>
      <c r="Q646" s="238"/>
      <c r="R646" s="238"/>
      <c r="S646" s="238"/>
      <c r="T646" s="238"/>
      <c r="U646" s="238"/>
      <c r="V646" s="238"/>
    </row>
    <row r="647" spans="1:22" ht="14.5">
      <c r="A647" s="51"/>
      <c r="B647" s="392" t="s">
        <v>321</v>
      </c>
      <c r="C647" s="393"/>
      <c r="D647" s="393"/>
      <c r="E647" s="394"/>
      <c r="F647" s="192" t="e">
        <f>SUM(F608:F646)</f>
        <v>#REF!</v>
      </c>
      <c r="G647" s="239"/>
      <c r="H647" s="239"/>
      <c r="I647" s="239"/>
      <c r="J647" s="239"/>
      <c r="K647" s="239"/>
      <c r="L647" s="239"/>
      <c r="M647" s="239"/>
      <c r="N647" s="239"/>
      <c r="O647" s="239"/>
      <c r="P647" s="239"/>
      <c r="Q647" s="239"/>
      <c r="R647" s="239"/>
      <c r="S647" s="239"/>
      <c r="T647" s="239"/>
      <c r="U647" s="239"/>
      <c r="V647" s="239"/>
    </row>
    <row r="650" spans="1:22" ht="14">
      <c r="A650" s="171" t="s">
        <v>391</v>
      </c>
      <c r="B650" s="63" t="s">
        <v>206</v>
      </c>
      <c r="C650" s="63" t="s">
        <v>207</v>
      </c>
      <c r="D650" s="172" t="s">
        <v>208</v>
      </c>
      <c r="E650" s="53" t="s">
        <v>209</v>
      </c>
      <c r="F650" s="53" t="s">
        <v>210</v>
      </c>
      <c r="G650" s="240"/>
      <c r="H650" s="240"/>
      <c r="I650" s="240"/>
      <c r="J650" s="240"/>
      <c r="K650" s="240"/>
      <c r="L650" s="240"/>
      <c r="M650" s="240"/>
      <c r="N650" s="240"/>
      <c r="O650" s="240"/>
      <c r="P650" s="240"/>
      <c r="Q650" s="240"/>
      <c r="R650" s="240"/>
      <c r="S650" s="240"/>
      <c r="T650" s="240"/>
      <c r="U650" s="240"/>
      <c r="V650" s="240"/>
    </row>
    <row r="651" spans="1:22" ht="25">
      <c r="A651" s="166">
        <v>1</v>
      </c>
      <c r="B651" s="62" t="s">
        <v>409</v>
      </c>
      <c r="C651" s="167" t="s">
        <v>410</v>
      </c>
      <c r="D651" s="174">
        <v>40</v>
      </c>
      <c r="E651" s="175">
        <v>450</v>
      </c>
      <c r="F651" s="193">
        <v>97200</v>
      </c>
      <c r="G651" s="241"/>
      <c r="H651" s="241"/>
      <c r="I651" s="241"/>
      <c r="J651" s="241"/>
      <c r="K651" s="241"/>
      <c r="L651" s="241"/>
      <c r="M651" s="241"/>
      <c r="N651" s="241"/>
      <c r="O651" s="241"/>
      <c r="P651" s="241"/>
      <c r="Q651" s="241"/>
      <c r="R651" s="241"/>
      <c r="S651" s="241"/>
      <c r="T651" s="241"/>
      <c r="U651" s="241"/>
      <c r="V651" s="241"/>
    </row>
    <row r="652" spans="1:22" ht="14.5">
      <c r="A652" s="51"/>
      <c r="B652" s="51"/>
      <c r="C652" s="51"/>
      <c r="D652" s="51"/>
      <c r="E652" s="51"/>
      <c r="F652" s="112"/>
      <c r="G652" s="242"/>
      <c r="H652" s="242"/>
      <c r="I652" s="242"/>
      <c r="J652" s="242"/>
      <c r="K652" s="242"/>
      <c r="L652" s="242"/>
      <c r="M652" s="242"/>
      <c r="N652" s="242"/>
      <c r="O652" s="242"/>
      <c r="P652" s="242"/>
      <c r="Q652" s="242"/>
      <c r="R652" s="242"/>
      <c r="S652" s="242"/>
      <c r="T652" s="242"/>
      <c r="U652" s="242"/>
      <c r="V652" s="242"/>
    </row>
    <row r="653" spans="1:22" ht="25">
      <c r="A653" s="168">
        <v>2</v>
      </c>
      <c r="B653" s="62" t="s">
        <v>411</v>
      </c>
      <c r="C653" s="169" t="s">
        <v>410</v>
      </c>
      <c r="D653" s="177">
        <v>55</v>
      </c>
      <c r="E653" s="178">
        <v>350</v>
      </c>
      <c r="F653" s="194">
        <v>46200</v>
      </c>
      <c r="G653" s="243"/>
      <c r="H653" s="243"/>
      <c r="I653" s="243"/>
      <c r="J653" s="243"/>
      <c r="K653" s="243"/>
      <c r="L653" s="243"/>
      <c r="M653" s="243"/>
      <c r="N653" s="243"/>
      <c r="O653" s="243"/>
      <c r="P653" s="243"/>
      <c r="Q653" s="243"/>
      <c r="R653" s="243"/>
      <c r="S653" s="243"/>
      <c r="T653" s="243"/>
      <c r="U653" s="243"/>
      <c r="V653" s="243"/>
    </row>
    <row r="654" spans="1:22" ht="14.5">
      <c r="A654" s="51"/>
      <c r="B654" s="51"/>
      <c r="C654" s="51"/>
      <c r="D654" s="51"/>
      <c r="E654" s="51"/>
      <c r="F654" s="112"/>
      <c r="G654" s="242"/>
      <c r="H654" s="242"/>
      <c r="I654" s="242"/>
      <c r="J654" s="242"/>
      <c r="K654" s="242"/>
      <c r="L654" s="242"/>
      <c r="M654" s="242"/>
      <c r="N654" s="242"/>
      <c r="O654" s="242"/>
      <c r="P654" s="242"/>
      <c r="Q654" s="242"/>
      <c r="R654" s="242"/>
      <c r="S654" s="242"/>
      <c r="T654" s="242"/>
      <c r="U654" s="242"/>
      <c r="V654" s="242"/>
    </row>
    <row r="655" spans="1:22" ht="37.5">
      <c r="A655" s="166">
        <v>3</v>
      </c>
      <c r="B655" s="62" t="s">
        <v>412</v>
      </c>
      <c r="C655" s="68"/>
      <c r="D655" s="68"/>
      <c r="E655" s="68"/>
      <c r="F655" s="113"/>
      <c r="G655" s="244"/>
      <c r="H655" s="244"/>
      <c r="I655" s="244"/>
      <c r="J655" s="244"/>
      <c r="K655" s="244"/>
      <c r="L655" s="244"/>
      <c r="M655" s="244"/>
      <c r="N655" s="244"/>
      <c r="O655" s="244"/>
      <c r="P655" s="244"/>
      <c r="Q655" s="244"/>
      <c r="R655" s="244"/>
      <c r="S655" s="244"/>
      <c r="T655" s="244"/>
      <c r="U655" s="244"/>
      <c r="V655" s="244"/>
    </row>
    <row r="656" spans="1:22">
      <c r="A656" s="179" t="s">
        <v>415</v>
      </c>
      <c r="B656" s="180" t="s">
        <v>416</v>
      </c>
      <c r="C656" s="181" t="s">
        <v>417</v>
      </c>
      <c r="D656" s="183">
        <v>90</v>
      </c>
      <c r="E656" s="183">
        <v>39</v>
      </c>
      <c r="F656" s="195">
        <v>7020</v>
      </c>
      <c r="G656" s="245"/>
      <c r="H656" s="245"/>
      <c r="I656" s="245"/>
      <c r="J656" s="245"/>
      <c r="K656" s="245"/>
      <c r="L656" s="245"/>
      <c r="M656" s="245"/>
      <c r="N656" s="245"/>
      <c r="O656" s="245"/>
      <c r="P656" s="245"/>
      <c r="Q656" s="245"/>
      <c r="R656" s="245"/>
      <c r="S656" s="245"/>
      <c r="T656" s="245"/>
      <c r="U656" s="245"/>
      <c r="V656" s="245"/>
    </row>
    <row r="657" spans="1:22">
      <c r="A657" s="179" t="s">
        <v>418</v>
      </c>
      <c r="B657" s="180" t="s">
        <v>419</v>
      </c>
      <c r="C657" s="181" t="s">
        <v>417</v>
      </c>
      <c r="D657" s="183">
        <v>45</v>
      </c>
      <c r="E657" s="183">
        <v>41</v>
      </c>
      <c r="F657" s="195">
        <v>3887</v>
      </c>
      <c r="G657" s="245"/>
      <c r="H657" s="245"/>
      <c r="I657" s="245"/>
      <c r="J657" s="245"/>
      <c r="K657" s="245"/>
      <c r="L657" s="245"/>
      <c r="M657" s="245"/>
      <c r="N657" s="245"/>
      <c r="O657" s="245"/>
      <c r="P657" s="245"/>
      <c r="Q657" s="245"/>
      <c r="R657" s="245"/>
      <c r="S657" s="245"/>
      <c r="T657" s="245"/>
      <c r="U657" s="245"/>
      <c r="V657" s="245"/>
    </row>
    <row r="658" spans="1:22" ht="14.5">
      <c r="A658" s="51"/>
      <c r="B658" s="51"/>
      <c r="C658" s="51"/>
      <c r="D658" s="51"/>
      <c r="E658" s="51"/>
      <c r="F658" s="112"/>
      <c r="G658" s="242"/>
      <c r="H658" s="242"/>
      <c r="I658" s="242"/>
      <c r="J658" s="242"/>
      <c r="K658" s="242"/>
      <c r="L658" s="242"/>
      <c r="M658" s="242"/>
      <c r="N658" s="242"/>
      <c r="O658" s="242"/>
      <c r="P658" s="242"/>
      <c r="Q658" s="242"/>
      <c r="R658" s="242"/>
      <c r="S658" s="242"/>
      <c r="T658" s="242"/>
      <c r="U658" s="242"/>
      <c r="V658" s="242"/>
    </row>
    <row r="659" spans="1:22" ht="25">
      <c r="A659" s="168">
        <v>4</v>
      </c>
      <c r="B659" s="185" t="s">
        <v>420</v>
      </c>
      <c r="C659" s="62"/>
      <c r="D659" s="62"/>
      <c r="E659" s="62"/>
      <c r="F659" s="114"/>
      <c r="G659" s="246"/>
      <c r="H659" s="246"/>
      <c r="I659" s="246"/>
      <c r="J659" s="246"/>
      <c r="K659" s="246"/>
      <c r="L659" s="246"/>
      <c r="M659" s="246"/>
      <c r="N659" s="246"/>
      <c r="O659" s="246"/>
      <c r="P659" s="246"/>
      <c r="Q659" s="246"/>
      <c r="R659" s="246"/>
      <c r="S659" s="246"/>
      <c r="T659" s="246"/>
      <c r="U659" s="246"/>
      <c r="V659" s="246"/>
    </row>
    <row r="660" spans="1:22">
      <c r="A660" s="179" t="s">
        <v>415</v>
      </c>
      <c r="B660" s="180" t="s">
        <v>421</v>
      </c>
      <c r="C660" s="181" t="s">
        <v>417</v>
      </c>
      <c r="D660" s="183">
        <v>130</v>
      </c>
      <c r="E660" s="186">
        <v>235</v>
      </c>
      <c r="F660" s="195">
        <v>338400</v>
      </c>
      <c r="G660" s="245"/>
      <c r="H660" s="245"/>
      <c r="I660" s="245"/>
      <c r="J660" s="245"/>
      <c r="K660" s="245"/>
      <c r="L660" s="245"/>
      <c r="M660" s="245"/>
      <c r="N660" s="245"/>
      <c r="O660" s="245"/>
      <c r="P660" s="245"/>
      <c r="Q660" s="245"/>
      <c r="R660" s="245"/>
      <c r="S660" s="245"/>
      <c r="T660" s="245"/>
      <c r="U660" s="245"/>
      <c r="V660" s="245"/>
    </row>
    <row r="661" spans="1:22">
      <c r="A661" s="179" t="s">
        <v>418</v>
      </c>
      <c r="B661" s="180" t="s">
        <v>422</v>
      </c>
      <c r="C661" s="181" t="s">
        <v>417</v>
      </c>
      <c r="D661" s="183">
        <v>85</v>
      </c>
      <c r="E661" s="186">
        <v>165</v>
      </c>
      <c r="F661" s="195">
        <v>33660</v>
      </c>
      <c r="G661" s="245"/>
      <c r="H661" s="245"/>
      <c r="I661" s="245"/>
      <c r="J661" s="245"/>
      <c r="K661" s="245"/>
      <c r="L661" s="245"/>
      <c r="M661" s="245"/>
      <c r="N661" s="245"/>
      <c r="O661" s="245"/>
      <c r="P661" s="245"/>
      <c r="Q661" s="245"/>
      <c r="R661" s="245"/>
      <c r="S661" s="245"/>
      <c r="T661" s="245"/>
      <c r="U661" s="245"/>
      <c r="V661" s="245"/>
    </row>
    <row r="662" spans="1:22">
      <c r="A662" s="179" t="s">
        <v>423</v>
      </c>
      <c r="B662" s="180" t="s">
        <v>424</v>
      </c>
      <c r="C662" s="181" t="s">
        <v>417</v>
      </c>
      <c r="D662" s="183">
        <v>90</v>
      </c>
      <c r="E662" s="186">
        <v>195</v>
      </c>
      <c r="F662" s="195">
        <v>35100</v>
      </c>
      <c r="G662" s="245"/>
      <c r="H662" s="245"/>
      <c r="I662" s="245"/>
      <c r="J662" s="245"/>
      <c r="K662" s="245"/>
      <c r="L662" s="245"/>
      <c r="M662" s="245"/>
      <c r="N662" s="245"/>
      <c r="O662" s="245"/>
      <c r="P662" s="245"/>
      <c r="Q662" s="245"/>
      <c r="R662" s="245"/>
      <c r="S662" s="245"/>
      <c r="T662" s="245"/>
      <c r="U662" s="245"/>
      <c r="V662" s="245"/>
    </row>
    <row r="663" spans="1:22">
      <c r="A663" s="179" t="s">
        <v>425</v>
      </c>
      <c r="B663" s="180" t="s">
        <v>426</v>
      </c>
      <c r="C663" s="181" t="s">
        <v>417</v>
      </c>
      <c r="D663" s="183">
        <v>85</v>
      </c>
      <c r="E663" s="186">
        <v>160</v>
      </c>
      <c r="F663" s="195">
        <v>9600</v>
      </c>
      <c r="G663" s="245"/>
      <c r="H663" s="245"/>
      <c r="I663" s="245"/>
      <c r="J663" s="245"/>
      <c r="K663" s="245"/>
      <c r="L663" s="245"/>
      <c r="M663" s="245"/>
      <c r="N663" s="245"/>
      <c r="O663" s="245"/>
      <c r="P663" s="245"/>
      <c r="Q663" s="245"/>
      <c r="R663" s="245"/>
      <c r="S663" s="245"/>
      <c r="T663" s="245"/>
      <c r="U663" s="245"/>
      <c r="V663" s="245"/>
    </row>
    <row r="664" spans="1:22" ht="14.5">
      <c r="A664" s="51"/>
      <c r="B664" s="51"/>
      <c r="C664" s="51"/>
      <c r="D664" s="51"/>
      <c r="E664" s="51"/>
      <c r="F664" s="112"/>
      <c r="G664" s="242"/>
      <c r="H664" s="242"/>
      <c r="I664" s="242"/>
      <c r="J664" s="242"/>
      <c r="K664" s="242"/>
      <c r="L664" s="242"/>
      <c r="M664" s="242"/>
      <c r="N664" s="242"/>
      <c r="O664" s="242"/>
      <c r="P664" s="242"/>
      <c r="Q664" s="242"/>
      <c r="R664" s="242"/>
      <c r="S664" s="242"/>
      <c r="T664" s="242"/>
      <c r="U664" s="242"/>
      <c r="V664" s="242"/>
    </row>
    <row r="665" spans="1:22" ht="14.5">
      <c r="A665" s="168">
        <v>5</v>
      </c>
      <c r="B665" s="185" t="s">
        <v>427</v>
      </c>
      <c r="C665" s="51"/>
      <c r="D665" s="51"/>
      <c r="E665" s="51"/>
      <c r="F665" s="112"/>
      <c r="G665" s="242"/>
      <c r="H665" s="242"/>
      <c r="I665" s="242"/>
      <c r="J665" s="242"/>
      <c r="K665" s="242"/>
      <c r="L665" s="242"/>
      <c r="M665" s="242"/>
      <c r="N665" s="242"/>
      <c r="O665" s="242"/>
      <c r="P665" s="242"/>
      <c r="Q665" s="242"/>
      <c r="R665" s="242"/>
      <c r="S665" s="242"/>
      <c r="T665" s="242"/>
      <c r="U665" s="242"/>
      <c r="V665" s="242"/>
    </row>
    <row r="666" spans="1:22">
      <c r="A666" s="179" t="s">
        <v>415</v>
      </c>
      <c r="B666" s="180" t="s">
        <v>428</v>
      </c>
      <c r="C666" s="181" t="s">
        <v>429</v>
      </c>
      <c r="D666" s="183">
        <v>24</v>
      </c>
      <c r="E666" s="186">
        <v>850</v>
      </c>
      <c r="F666" s="195">
        <v>122400</v>
      </c>
      <c r="G666" s="245"/>
      <c r="H666" s="245"/>
      <c r="I666" s="245"/>
      <c r="J666" s="245"/>
      <c r="K666" s="245"/>
      <c r="L666" s="245"/>
      <c r="M666" s="245"/>
      <c r="N666" s="245"/>
      <c r="O666" s="245"/>
      <c r="P666" s="245"/>
      <c r="Q666" s="245"/>
      <c r="R666" s="245"/>
      <c r="S666" s="245"/>
      <c r="T666" s="245"/>
      <c r="U666" s="245"/>
      <c r="V666" s="245"/>
    </row>
    <row r="667" spans="1:22">
      <c r="A667" s="179" t="s">
        <v>418</v>
      </c>
      <c r="B667" s="180" t="s">
        <v>430</v>
      </c>
      <c r="C667" s="181" t="s">
        <v>429</v>
      </c>
      <c r="D667" s="183">
        <v>60</v>
      </c>
      <c r="E667" s="186">
        <v>675</v>
      </c>
      <c r="F667" s="195">
        <v>6480</v>
      </c>
      <c r="G667" s="245"/>
      <c r="H667" s="245"/>
      <c r="I667" s="245"/>
      <c r="J667" s="245"/>
      <c r="K667" s="245"/>
      <c r="L667" s="245"/>
      <c r="M667" s="245"/>
      <c r="N667" s="245"/>
      <c r="O667" s="245"/>
      <c r="P667" s="245"/>
      <c r="Q667" s="245"/>
      <c r="R667" s="245"/>
      <c r="S667" s="245"/>
      <c r="T667" s="245"/>
      <c r="U667" s="245"/>
      <c r="V667" s="245"/>
    </row>
    <row r="668" spans="1:22">
      <c r="A668" s="179" t="s">
        <v>425</v>
      </c>
      <c r="B668" s="180" t="s">
        <v>431</v>
      </c>
      <c r="C668" s="181" t="s">
        <v>429</v>
      </c>
      <c r="D668" s="183">
        <v>4</v>
      </c>
      <c r="E668" s="187">
        <v>3500</v>
      </c>
      <c r="F668" s="195">
        <v>50400</v>
      </c>
      <c r="G668" s="245"/>
      <c r="H668" s="245"/>
      <c r="I668" s="245"/>
      <c r="J668" s="245"/>
      <c r="K668" s="245"/>
      <c r="L668" s="245"/>
      <c r="M668" s="245"/>
      <c r="N668" s="245"/>
      <c r="O668" s="245"/>
      <c r="P668" s="245"/>
      <c r="Q668" s="245"/>
      <c r="R668" s="245"/>
      <c r="S668" s="245"/>
      <c r="T668" s="245"/>
      <c r="U668" s="245"/>
      <c r="V668" s="245"/>
    </row>
    <row r="669" spans="1:22">
      <c r="A669" s="179" t="s">
        <v>432</v>
      </c>
      <c r="B669" s="180" t="s">
        <v>433</v>
      </c>
      <c r="C669" s="181" t="s">
        <v>429</v>
      </c>
      <c r="D669" s="183">
        <v>6</v>
      </c>
      <c r="E669" s="187">
        <v>4000</v>
      </c>
      <c r="F669" s="195">
        <v>19200</v>
      </c>
      <c r="G669" s="245"/>
      <c r="H669" s="245"/>
      <c r="I669" s="245"/>
      <c r="J669" s="245"/>
      <c r="K669" s="245"/>
      <c r="L669" s="245"/>
      <c r="M669" s="245"/>
      <c r="N669" s="245"/>
      <c r="O669" s="245"/>
      <c r="P669" s="245"/>
      <c r="Q669" s="245"/>
      <c r="R669" s="245"/>
      <c r="S669" s="245"/>
      <c r="T669" s="245"/>
      <c r="U669" s="245"/>
      <c r="V669" s="245"/>
    </row>
    <row r="670" spans="1:22" ht="14.5">
      <c r="A670" s="51"/>
      <c r="B670" s="51"/>
      <c r="C670" s="51"/>
      <c r="D670" s="51"/>
      <c r="E670" s="51"/>
      <c r="F670" s="112"/>
      <c r="G670" s="242"/>
      <c r="H670" s="242"/>
      <c r="I670" s="242"/>
      <c r="J670" s="242"/>
      <c r="K670" s="242"/>
      <c r="L670" s="242"/>
      <c r="M670" s="242"/>
      <c r="N670" s="242"/>
      <c r="O670" s="242"/>
      <c r="P670" s="242"/>
      <c r="Q670" s="242"/>
      <c r="R670" s="242"/>
      <c r="S670" s="242"/>
      <c r="T670" s="242"/>
      <c r="U670" s="242"/>
      <c r="V670" s="242"/>
    </row>
    <row r="671" spans="1:22" ht="25">
      <c r="A671" s="168">
        <v>6</v>
      </c>
      <c r="B671" s="62" t="s">
        <v>434</v>
      </c>
      <c r="C671" s="68"/>
      <c r="D671" s="68"/>
      <c r="E671" s="68"/>
      <c r="F671" s="113"/>
      <c r="G671" s="244"/>
      <c r="H671" s="244"/>
      <c r="I671" s="244"/>
      <c r="J671" s="244"/>
      <c r="K671" s="244"/>
      <c r="L671" s="244"/>
      <c r="M671" s="244"/>
      <c r="N671" s="244"/>
      <c r="O671" s="244"/>
      <c r="P671" s="244"/>
      <c r="Q671" s="244"/>
      <c r="R671" s="244"/>
      <c r="S671" s="244"/>
      <c r="T671" s="244"/>
      <c r="U671" s="244"/>
      <c r="V671" s="244"/>
    </row>
    <row r="672" spans="1:22">
      <c r="A672" s="179" t="s">
        <v>415</v>
      </c>
      <c r="B672" s="180" t="s">
        <v>435</v>
      </c>
      <c r="C672" s="181" t="s">
        <v>410</v>
      </c>
      <c r="D672" s="183">
        <v>6</v>
      </c>
      <c r="E672" s="187">
        <v>8500</v>
      </c>
      <c r="F672" s="195">
        <v>163200</v>
      </c>
      <c r="G672" s="245"/>
      <c r="H672" s="245"/>
      <c r="I672" s="245"/>
      <c r="J672" s="245"/>
      <c r="K672" s="245"/>
      <c r="L672" s="245"/>
      <c r="M672" s="245"/>
      <c r="N672" s="245"/>
      <c r="O672" s="245"/>
      <c r="P672" s="245"/>
      <c r="Q672" s="245"/>
      <c r="R672" s="245"/>
      <c r="S672" s="245"/>
      <c r="T672" s="245"/>
      <c r="U672" s="245"/>
      <c r="V672" s="245"/>
    </row>
    <row r="673" spans="1:22">
      <c r="A673" s="179" t="s">
        <v>418</v>
      </c>
      <c r="B673" s="180" t="s">
        <v>436</v>
      </c>
      <c r="C673" s="181" t="s">
        <v>410</v>
      </c>
      <c r="D673" s="183">
        <v>6</v>
      </c>
      <c r="E673" s="186">
        <v>350</v>
      </c>
      <c r="F673" s="195">
        <v>6720</v>
      </c>
      <c r="G673" s="245"/>
      <c r="H673" s="245"/>
      <c r="I673" s="245"/>
      <c r="J673" s="245"/>
      <c r="K673" s="245"/>
      <c r="L673" s="245"/>
      <c r="M673" s="245"/>
      <c r="N673" s="245"/>
      <c r="O673" s="245"/>
      <c r="P673" s="245"/>
      <c r="Q673" s="245"/>
      <c r="R673" s="245"/>
      <c r="S673" s="245"/>
      <c r="T673" s="245"/>
      <c r="U673" s="245"/>
      <c r="V673" s="245"/>
    </row>
    <row r="674" spans="1:22" ht="37.5">
      <c r="A674" s="166">
        <v>7</v>
      </c>
      <c r="B674" s="62" t="s">
        <v>437</v>
      </c>
      <c r="C674" s="62"/>
      <c r="D674" s="62"/>
      <c r="E674" s="62"/>
      <c r="F674" s="114"/>
      <c r="G674" s="246"/>
      <c r="H674" s="246"/>
      <c r="I674" s="246"/>
      <c r="J674" s="246"/>
      <c r="K674" s="246"/>
      <c r="L674" s="246"/>
      <c r="M674" s="246"/>
      <c r="N674" s="246"/>
      <c r="O674" s="246"/>
      <c r="P674" s="246"/>
      <c r="Q674" s="246"/>
      <c r="R674" s="246"/>
      <c r="S674" s="246"/>
      <c r="T674" s="246"/>
      <c r="U674" s="246"/>
      <c r="V674" s="246"/>
    </row>
    <row r="675" spans="1:22" ht="14.5">
      <c r="A675" s="51"/>
      <c r="B675" s="51"/>
      <c r="C675" s="51"/>
      <c r="D675" s="51"/>
      <c r="E675" s="51"/>
      <c r="F675" s="112"/>
      <c r="G675" s="242"/>
      <c r="H675" s="242"/>
      <c r="I675" s="242"/>
      <c r="J675" s="242"/>
      <c r="K675" s="242"/>
      <c r="L675" s="242"/>
      <c r="M675" s="242"/>
      <c r="N675" s="242"/>
      <c r="O675" s="242"/>
      <c r="P675" s="242"/>
      <c r="Q675" s="242"/>
      <c r="R675" s="242"/>
      <c r="S675" s="242"/>
      <c r="T675" s="242"/>
      <c r="U675" s="242"/>
      <c r="V675" s="242"/>
    </row>
    <row r="676" spans="1:22" ht="14.5">
      <c r="A676" s="168">
        <v>8</v>
      </c>
      <c r="B676" s="185" t="s">
        <v>438</v>
      </c>
      <c r="C676" s="51"/>
      <c r="D676" s="51"/>
      <c r="E676" s="51"/>
      <c r="F676" s="112"/>
      <c r="G676" s="242"/>
      <c r="H676" s="242"/>
      <c r="I676" s="242"/>
      <c r="J676" s="242"/>
      <c r="K676" s="242"/>
      <c r="L676" s="242"/>
      <c r="M676" s="242"/>
      <c r="N676" s="242"/>
      <c r="O676" s="242"/>
      <c r="P676" s="242"/>
      <c r="Q676" s="242"/>
      <c r="R676" s="242"/>
      <c r="S676" s="242"/>
      <c r="T676" s="242"/>
      <c r="U676" s="242"/>
      <c r="V676" s="242"/>
    </row>
    <row r="677" spans="1:22">
      <c r="A677" s="179" t="s">
        <v>415</v>
      </c>
      <c r="B677" s="180" t="s">
        <v>439</v>
      </c>
      <c r="C677" s="181" t="s">
        <v>410</v>
      </c>
      <c r="D677" s="183">
        <v>20</v>
      </c>
      <c r="E677" s="184">
        <v>1100</v>
      </c>
      <c r="F677" s="195">
        <v>47520</v>
      </c>
      <c r="G677" s="245"/>
      <c r="H677" s="245"/>
      <c r="I677" s="245"/>
      <c r="J677" s="245"/>
      <c r="K677" s="245"/>
      <c r="L677" s="245"/>
      <c r="M677" s="245"/>
      <c r="N677" s="245"/>
      <c r="O677" s="245"/>
      <c r="P677" s="245"/>
      <c r="Q677" s="245"/>
      <c r="R677" s="245"/>
      <c r="S677" s="245"/>
      <c r="T677" s="245"/>
      <c r="U677" s="245"/>
      <c r="V677" s="245"/>
    </row>
    <row r="678" spans="1:22">
      <c r="A678" s="179" t="s">
        <v>418</v>
      </c>
      <c r="B678" s="180" t="s">
        <v>440</v>
      </c>
      <c r="C678" s="181" t="s">
        <v>410</v>
      </c>
      <c r="D678" s="183">
        <v>20</v>
      </c>
      <c r="E678" s="186">
        <v>850</v>
      </c>
      <c r="F678" s="195">
        <v>2040</v>
      </c>
      <c r="G678" s="245"/>
      <c r="H678" s="245"/>
      <c r="I678" s="245"/>
      <c r="J678" s="245"/>
      <c r="K678" s="245"/>
      <c r="L678" s="245"/>
      <c r="M678" s="245"/>
      <c r="N678" s="245"/>
      <c r="O678" s="245"/>
      <c r="P678" s="245"/>
      <c r="Q678" s="245"/>
      <c r="R678" s="245"/>
      <c r="S678" s="245"/>
      <c r="T678" s="245"/>
      <c r="U678" s="245"/>
      <c r="V678" s="245"/>
    </row>
    <row r="679" spans="1:22" ht="14.5">
      <c r="A679" s="51"/>
      <c r="B679" s="51"/>
      <c r="C679" s="51"/>
      <c r="D679" s="51"/>
      <c r="E679" s="51"/>
      <c r="F679" s="112"/>
      <c r="G679" s="242"/>
      <c r="H679" s="242"/>
      <c r="I679" s="242"/>
      <c r="J679" s="242"/>
      <c r="K679" s="242"/>
      <c r="L679" s="242"/>
      <c r="M679" s="242"/>
      <c r="N679" s="242"/>
      <c r="O679" s="242"/>
      <c r="P679" s="242"/>
      <c r="Q679" s="242"/>
      <c r="R679" s="242"/>
      <c r="S679" s="242"/>
      <c r="T679" s="242"/>
      <c r="U679" s="242"/>
      <c r="V679" s="242"/>
    </row>
    <row r="680" spans="1:22" ht="14.5">
      <c r="A680" s="168">
        <v>9</v>
      </c>
      <c r="B680" s="185" t="s">
        <v>441</v>
      </c>
      <c r="C680" s="51"/>
      <c r="D680" s="51"/>
      <c r="E680" s="51"/>
      <c r="F680" s="112"/>
      <c r="G680" s="242"/>
      <c r="H680" s="242"/>
      <c r="I680" s="242"/>
      <c r="J680" s="242"/>
      <c r="K680" s="242"/>
      <c r="L680" s="242"/>
      <c r="M680" s="242"/>
      <c r="N680" s="242"/>
      <c r="O680" s="242"/>
      <c r="P680" s="242"/>
      <c r="Q680" s="242"/>
      <c r="R680" s="242"/>
      <c r="S680" s="242"/>
      <c r="T680" s="242"/>
      <c r="U680" s="242"/>
      <c r="V680" s="242"/>
    </row>
    <row r="681" spans="1:22">
      <c r="A681" s="179" t="s">
        <v>415</v>
      </c>
      <c r="B681" s="180" t="s">
        <v>442</v>
      </c>
      <c r="C681" s="181" t="s">
        <v>429</v>
      </c>
      <c r="D681" s="183">
        <v>6</v>
      </c>
      <c r="E681" s="184">
        <v>1150</v>
      </c>
      <c r="F681" s="195">
        <v>103500</v>
      </c>
      <c r="G681" s="245"/>
      <c r="H681" s="245"/>
      <c r="I681" s="245"/>
      <c r="J681" s="245"/>
      <c r="K681" s="245"/>
      <c r="L681" s="245"/>
      <c r="M681" s="245"/>
      <c r="N681" s="245"/>
      <c r="O681" s="245"/>
      <c r="P681" s="245"/>
      <c r="Q681" s="245"/>
      <c r="R681" s="245"/>
      <c r="S681" s="245"/>
      <c r="T681" s="245"/>
      <c r="U681" s="245"/>
      <c r="V681" s="245"/>
    </row>
    <row r="682" spans="1:22">
      <c r="A682" s="179" t="s">
        <v>418</v>
      </c>
      <c r="B682" s="180" t="s">
        <v>443</v>
      </c>
      <c r="C682" s="181" t="s">
        <v>429</v>
      </c>
      <c r="D682" s="183">
        <v>8</v>
      </c>
      <c r="E682" s="184">
        <v>1025</v>
      </c>
      <c r="F682" s="195">
        <v>4920</v>
      </c>
      <c r="G682" s="245"/>
      <c r="H682" s="245"/>
      <c r="I682" s="245"/>
      <c r="J682" s="245"/>
      <c r="K682" s="245"/>
      <c r="L682" s="245"/>
      <c r="M682" s="245"/>
      <c r="N682" s="245"/>
      <c r="O682" s="245"/>
      <c r="P682" s="245"/>
      <c r="Q682" s="245"/>
      <c r="R682" s="245"/>
      <c r="S682" s="245"/>
      <c r="T682" s="245"/>
      <c r="U682" s="245"/>
      <c r="V682" s="245"/>
    </row>
    <row r="683" spans="1:22">
      <c r="A683" s="179" t="s">
        <v>423</v>
      </c>
      <c r="B683" s="180" t="s">
        <v>444</v>
      </c>
      <c r="C683" s="181" t="s">
        <v>429</v>
      </c>
      <c r="D683" s="183">
        <v>9</v>
      </c>
      <c r="E683" s="184">
        <v>1300</v>
      </c>
      <c r="F683" s="195">
        <v>12480</v>
      </c>
      <c r="G683" s="245"/>
      <c r="H683" s="245"/>
      <c r="I683" s="245"/>
      <c r="J683" s="245"/>
      <c r="K683" s="245"/>
      <c r="L683" s="245"/>
      <c r="M683" s="245"/>
      <c r="N683" s="245"/>
      <c r="O683" s="245"/>
      <c r="P683" s="245"/>
      <c r="Q683" s="245"/>
      <c r="R683" s="245"/>
      <c r="S683" s="245"/>
      <c r="T683" s="245"/>
      <c r="U683" s="245"/>
      <c r="V683" s="245"/>
    </row>
    <row r="684" spans="1:22">
      <c r="A684" s="179" t="s">
        <v>445</v>
      </c>
      <c r="B684" s="180" t="s">
        <v>446</v>
      </c>
      <c r="C684" s="181" t="s">
        <v>429</v>
      </c>
      <c r="D684" s="183">
        <v>1</v>
      </c>
      <c r="E684" s="183">
        <v>655</v>
      </c>
      <c r="F684" s="195">
        <v>4716</v>
      </c>
      <c r="G684" s="245"/>
      <c r="H684" s="245"/>
      <c r="I684" s="245"/>
      <c r="J684" s="245"/>
      <c r="K684" s="245"/>
      <c r="L684" s="245"/>
      <c r="M684" s="245"/>
      <c r="N684" s="245"/>
      <c r="O684" s="245"/>
      <c r="P684" s="245"/>
      <c r="Q684" s="245"/>
      <c r="R684" s="245"/>
      <c r="S684" s="245"/>
      <c r="T684" s="245"/>
      <c r="U684" s="245"/>
      <c r="V684" s="245"/>
    </row>
    <row r="685" spans="1:22" ht="14.5">
      <c r="A685" s="51"/>
      <c r="B685" s="51"/>
      <c r="C685" s="51"/>
      <c r="D685" s="51"/>
      <c r="E685" s="51"/>
      <c r="F685" s="112"/>
      <c r="G685" s="242"/>
      <c r="H685" s="242"/>
      <c r="I685" s="242"/>
      <c r="J685" s="242"/>
      <c r="K685" s="242"/>
      <c r="L685" s="242"/>
      <c r="M685" s="242"/>
      <c r="N685" s="242"/>
      <c r="O685" s="242"/>
      <c r="P685" s="242"/>
      <c r="Q685" s="242"/>
      <c r="R685" s="242"/>
      <c r="S685" s="242"/>
      <c r="T685" s="242"/>
      <c r="U685" s="242"/>
      <c r="V685" s="242"/>
    </row>
    <row r="686" spans="1:22" ht="25">
      <c r="A686" s="188">
        <v>10</v>
      </c>
      <c r="B686" s="62" t="s">
        <v>447</v>
      </c>
      <c r="C686" s="68"/>
      <c r="D686" s="68"/>
      <c r="E686" s="68"/>
      <c r="F686" s="113"/>
      <c r="G686" s="244"/>
      <c r="H686" s="244"/>
      <c r="I686" s="244"/>
      <c r="J686" s="244"/>
      <c r="K686" s="244"/>
      <c r="L686" s="244"/>
      <c r="M686" s="244"/>
      <c r="N686" s="244"/>
      <c r="O686" s="244"/>
      <c r="P686" s="244"/>
      <c r="Q686" s="244"/>
      <c r="R686" s="244"/>
      <c r="S686" s="244"/>
      <c r="T686" s="244"/>
      <c r="U686" s="244"/>
      <c r="V686" s="244"/>
    </row>
    <row r="687" spans="1:22">
      <c r="A687" s="179" t="s">
        <v>415</v>
      </c>
      <c r="B687" s="180" t="s">
        <v>448</v>
      </c>
      <c r="C687" s="181" t="s">
        <v>410</v>
      </c>
      <c r="D687" s="183">
        <v>8</v>
      </c>
      <c r="E687" s="187">
        <v>1050</v>
      </c>
      <c r="F687" s="195">
        <v>30240</v>
      </c>
      <c r="G687" s="245"/>
      <c r="H687" s="245"/>
      <c r="I687" s="245"/>
      <c r="J687" s="245"/>
      <c r="K687" s="245"/>
      <c r="L687" s="245"/>
      <c r="M687" s="245"/>
      <c r="N687" s="245"/>
      <c r="O687" s="245"/>
      <c r="P687" s="245"/>
      <c r="Q687" s="245"/>
      <c r="R687" s="245"/>
      <c r="S687" s="245"/>
      <c r="T687" s="245"/>
      <c r="U687" s="245"/>
      <c r="V687" s="245"/>
    </row>
    <row r="688" spans="1:22">
      <c r="A688" s="179" t="s">
        <v>418</v>
      </c>
      <c r="B688" s="180" t="s">
        <v>449</v>
      </c>
      <c r="C688" s="181" t="s">
        <v>410</v>
      </c>
      <c r="D688" s="183">
        <v>5</v>
      </c>
      <c r="E688" s="186">
        <v>850</v>
      </c>
      <c r="F688" s="195">
        <v>8160</v>
      </c>
      <c r="G688" s="245"/>
      <c r="H688" s="245"/>
      <c r="I688" s="245"/>
      <c r="J688" s="245"/>
      <c r="K688" s="245"/>
      <c r="L688" s="245"/>
      <c r="M688" s="245"/>
      <c r="N688" s="245"/>
      <c r="O688" s="245"/>
      <c r="P688" s="245"/>
      <c r="Q688" s="245"/>
      <c r="R688" s="245"/>
      <c r="S688" s="245"/>
      <c r="T688" s="245"/>
      <c r="U688" s="245"/>
      <c r="V688" s="245"/>
    </row>
    <row r="689" spans="1:22">
      <c r="A689" s="179" t="s">
        <v>423</v>
      </c>
      <c r="B689" s="180" t="s">
        <v>450</v>
      </c>
      <c r="C689" s="181" t="s">
        <v>410</v>
      </c>
      <c r="D689" s="183">
        <v>8</v>
      </c>
      <c r="E689" s="186">
        <v>980</v>
      </c>
      <c r="F689" s="195">
        <v>2352</v>
      </c>
      <c r="G689" s="245"/>
      <c r="H689" s="245"/>
      <c r="I689" s="245"/>
      <c r="J689" s="245"/>
      <c r="K689" s="245"/>
      <c r="L689" s="245"/>
      <c r="M689" s="245"/>
      <c r="N689" s="245"/>
      <c r="O689" s="245"/>
      <c r="P689" s="245"/>
      <c r="Q689" s="245"/>
      <c r="R689" s="245"/>
      <c r="S689" s="245"/>
      <c r="T689" s="245"/>
      <c r="U689" s="245"/>
      <c r="V689" s="245"/>
    </row>
    <row r="690" spans="1:22" ht="14.5">
      <c r="A690" s="51"/>
      <c r="B690" s="51"/>
      <c r="C690" s="51"/>
      <c r="D690" s="51"/>
      <c r="E690" s="51"/>
      <c r="F690" s="112"/>
      <c r="G690" s="242"/>
      <c r="H690" s="242"/>
      <c r="I690" s="242"/>
      <c r="J690" s="242"/>
      <c r="K690" s="242"/>
      <c r="L690" s="242"/>
      <c r="M690" s="242"/>
      <c r="N690" s="242"/>
      <c r="O690" s="242"/>
      <c r="P690" s="242"/>
      <c r="Q690" s="242"/>
      <c r="R690" s="242"/>
      <c r="S690" s="242"/>
      <c r="T690" s="242"/>
      <c r="U690" s="242"/>
      <c r="V690" s="242"/>
    </row>
    <row r="691" spans="1:22" ht="50">
      <c r="A691" s="189">
        <v>11</v>
      </c>
      <c r="B691" s="185" t="s">
        <v>451</v>
      </c>
      <c r="C691" s="167" t="s">
        <v>410</v>
      </c>
      <c r="D691" s="174">
        <v>1</v>
      </c>
      <c r="E691" s="190">
        <v>18500</v>
      </c>
      <c r="F691" s="193">
        <v>22200</v>
      </c>
      <c r="G691" s="241"/>
      <c r="H691" s="241"/>
      <c r="I691" s="241"/>
      <c r="J691" s="241"/>
      <c r="K691" s="241"/>
      <c r="L691" s="241"/>
      <c r="M691" s="241"/>
      <c r="N691" s="241"/>
      <c r="O691" s="241"/>
      <c r="P691" s="241"/>
      <c r="Q691" s="241"/>
      <c r="R691" s="241"/>
      <c r="S691" s="241"/>
      <c r="T691" s="241"/>
      <c r="U691" s="241"/>
      <c r="V691" s="241"/>
    </row>
    <row r="692" spans="1:22" ht="14.5">
      <c r="A692" s="51"/>
      <c r="B692" s="51"/>
      <c r="C692" s="51"/>
      <c r="D692" s="51"/>
      <c r="E692" s="51"/>
      <c r="F692" s="112"/>
      <c r="G692" s="242"/>
      <c r="H692" s="242"/>
      <c r="I692" s="242"/>
      <c r="J692" s="242"/>
      <c r="K692" s="242"/>
      <c r="L692" s="242"/>
      <c r="M692" s="242"/>
      <c r="N692" s="242"/>
      <c r="O692" s="242"/>
      <c r="P692" s="242"/>
      <c r="Q692" s="242"/>
      <c r="R692" s="242"/>
      <c r="S692" s="242"/>
      <c r="T692" s="242"/>
      <c r="U692" s="242"/>
      <c r="V692" s="242"/>
    </row>
    <row r="693" spans="1:22">
      <c r="A693" s="188">
        <v>12</v>
      </c>
      <c r="B693" s="185" t="s">
        <v>452</v>
      </c>
      <c r="C693" s="181" t="s">
        <v>410</v>
      </c>
      <c r="D693" s="183">
        <v>18</v>
      </c>
      <c r="E693" s="186">
        <v>850</v>
      </c>
      <c r="F693" s="195">
        <v>36720</v>
      </c>
      <c r="G693" s="245"/>
      <c r="H693" s="245"/>
      <c r="I693" s="245"/>
      <c r="J693" s="245"/>
      <c r="K693" s="245"/>
      <c r="L693" s="245"/>
      <c r="M693" s="245"/>
      <c r="N693" s="245"/>
      <c r="O693" s="245"/>
      <c r="P693" s="245"/>
      <c r="Q693" s="245"/>
      <c r="R693" s="245"/>
      <c r="S693" s="245"/>
      <c r="T693" s="245"/>
      <c r="U693" s="245"/>
      <c r="V693" s="245"/>
    </row>
    <row r="694" spans="1:22" ht="14.5">
      <c r="A694" s="51"/>
      <c r="B694" s="51"/>
      <c r="C694" s="51"/>
      <c r="D694" s="51"/>
      <c r="E694" s="51"/>
      <c r="F694" s="112"/>
      <c r="G694" s="242"/>
      <c r="H694" s="242"/>
      <c r="I694" s="242"/>
      <c r="J694" s="242"/>
      <c r="K694" s="242"/>
      <c r="L694" s="242"/>
      <c r="M694" s="242"/>
      <c r="N694" s="242"/>
      <c r="O694" s="242"/>
      <c r="P694" s="242"/>
      <c r="Q694" s="242"/>
      <c r="R694" s="242"/>
      <c r="S694" s="242"/>
      <c r="T694" s="242"/>
      <c r="U694" s="242"/>
      <c r="V694" s="242"/>
    </row>
    <row r="695" spans="1:22" ht="25">
      <c r="A695" s="188">
        <v>13</v>
      </c>
      <c r="B695" s="62" t="s">
        <v>453</v>
      </c>
      <c r="C695" s="169" t="s">
        <v>410</v>
      </c>
      <c r="D695" s="177">
        <v>1</v>
      </c>
      <c r="E695" s="191">
        <v>2200</v>
      </c>
      <c r="F695" s="194">
        <v>7920</v>
      </c>
      <c r="G695" s="243"/>
      <c r="H695" s="243"/>
      <c r="I695" s="243"/>
      <c r="J695" s="243"/>
      <c r="K695" s="243"/>
      <c r="L695" s="243"/>
      <c r="M695" s="243"/>
      <c r="N695" s="243"/>
      <c r="O695" s="243"/>
      <c r="P695" s="243"/>
      <c r="Q695" s="243"/>
      <c r="R695" s="243"/>
      <c r="S695" s="243"/>
      <c r="T695" s="243"/>
      <c r="U695" s="243"/>
      <c r="V695" s="243"/>
    </row>
    <row r="696" spans="1:22" ht="14.5">
      <c r="A696" s="51"/>
      <c r="B696" s="51"/>
      <c r="C696" s="51"/>
      <c r="D696" s="51"/>
      <c r="E696" s="51"/>
      <c r="F696" s="112"/>
      <c r="G696" s="242"/>
      <c r="H696" s="242"/>
      <c r="I696" s="242"/>
      <c r="J696" s="242"/>
      <c r="K696" s="242"/>
      <c r="L696" s="242"/>
      <c r="M696" s="242"/>
      <c r="N696" s="242"/>
      <c r="O696" s="242"/>
      <c r="P696" s="242"/>
      <c r="Q696" s="242"/>
      <c r="R696" s="242"/>
      <c r="S696" s="242"/>
      <c r="T696" s="242"/>
      <c r="U696" s="242"/>
      <c r="V696" s="242"/>
    </row>
    <row r="697" spans="1:22" ht="25">
      <c r="A697" s="188">
        <v>14</v>
      </c>
      <c r="B697" s="62" t="s">
        <v>454</v>
      </c>
      <c r="C697" s="169" t="s">
        <v>410</v>
      </c>
      <c r="D697" s="177">
        <v>1</v>
      </c>
      <c r="E697" s="191">
        <v>4500</v>
      </c>
      <c r="F697" s="194">
        <v>54000</v>
      </c>
      <c r="G697" s="243"/>
      <c r="H697" s="243"/>
      <c r="I697" s="243"/>
      <c r="J697" s="243"/>
      <c r="K697" s="243"/>
      <c r="L697" s="243"/>
      <c r="M697" s="243"/>
      <c r="N697" s="243"/>
      <c r="O697" s="243"/>
      <c r="P697" s="243"/>
      <c r="Q697" s="243"/>
      <c r="R697" s="243"/>
      <c r="S697" s="243"/>
      <c r="T697" s="243"/>
      <c r="U697" s="243"/>
      <c r="V697" s="243"/>
    </row>
    <row r="698" spans="1:22" ht="14.5">
      <c r="A698" s="51"/>
      <c r="B698" s="398" t="s">
        <v>278</v>
      </c>
      <c r="C698" s="399"/>
      <c r="D698" s="399"/>
      <c r="E698" s="400"/>
      <c r="F698" s="78">
        <v>1276235</v>
      </c>
      <c r="G698" s="149"/>
      <c r="H698" s="149"/>
      <c r="I698" s="149"/>
      <c r="J698" s="149"/>
      <c r="K698" s="149"/>
      <c r="L698" s="149"/>
      <c r="M698" s="149"/>
      <c r="N698" s="149"/>
      <c r="O698" s="149"/>
      <c r="P698" s="149"/>
      <c r="Q698" s="149"/>
      <c r="R698" s="149"/>
      <c r="S698" s="149"/>
      <c r="T698" s="149"/>
      <c r="U698" s="149"/>
      <c r="V698" s="149"/>
    </row>
    <row r="699" spans="1:22" ht="14.5">
      <c r="A699" s="196"/>
      <c r="B699" s="148"/>
      <c r="C699" s="148"/>
      <c r="D699" s="148"/>
      <c r="E699" s="148"/>
      <c r="F699" s="149"/>
      <c r="G699" s="149"/>
      <c r="H699" s="149"/>
      <c r="I699" s="149"/>
      <c r="J699" s="149"/>
      <c r="K699" s="149"/>
      <c r="L699" s="149"/>
      <c r="M699" s="149"/>
      <c r="N699" s="149"/>
      <c r="O699" s="149"/>
      <c r="P699" s="149"/>
      <c r="Q699" s="149"/>
      <c r="R699" s="149"/>
      <c r="S699" s="149"/>
      <c r="T699" s="149"/>
      <c r="U699" s="149"/>
      <c r="V699" s="149"/>
    </row>
    <row r="701" spans="1:22" ht="15.5">
      <c r="A701" s="122" t="s">
        <v>375</v>
      </c>
      <c r="B701" s="80" t="s">
        <v>280</v>
      </c>
      <c r="C701" s="80" t="s">
        <v>281</v>
      </c>
      <c r="D701" s="80" t="s">
        <v>282</v>
      </c>
      <c r="E701" s="142" t="s">
        <v>283</v>
      </c>
      <c r="F701" s="122" t="s">
        <v>205</v>
      </c>
      <c r="G701" s="247"/>
      <c r="H701" s="247"/>
      <c r="I701" s="247"/>
      <c r="J701" s="247"/>
      <c r="K701" s="247"/>
      <c r="L701" s="247"/>
      <c r="M701" s="247"/>
      <c r="N701" s="247"/>
      <c r="O701" s="247"/>
      <c r="P701" s="247"/>
      <c r="Q701" s="247"/>
      <c r="R701" s="247"/>
      <c r="S701" s="247"/>
      <c r="T701" s="247"/>
      <c r="U701" s="247"/>
      <c r="V701" s="247"/>
    </row>
    <row r="702" spans="1:22" ht="14.5">
      <c r="A702" s="51"/>
      <c r="B702" s="51"/>
      <c r="C702" s="51"/>
      <c r="D702" s="51"/>
      <c r="E702" s="51"/>
      <c r="F702" s="51"/>
      <c r="G702" s="196"/>
      <c r="H702" s="196"/>
      <c r="I702" s="196"/>
      <c r="J702" s="196"/>
      <c r="K702" s="196"/>
      <c r="L702" s="196"/>
      <c r="M702" s="196"/>
      <c r="N702" s="196"/>
      <c r="O702" s="196"/>
      <c r="P702" s="196"/>
      <c r="Q702" s="196"/>
      <c r="R702" s="196"/>
      <c r="S702" s="196"/>
      <c r="T702" s="196"/>
      <c r="U702" s="196"/>
      <c r="V702" s="196"/>
    </row>
    <row r="703" spans="1:22" ht="15.5">
      <c r="A703" s="123" t="s">
        <v>284</v>
      </c>
      <c r="B703" s="81" t="s">
        <v>285</v>
      </c>
      <c r="C703" s="51"/>
      <c r="D703" s="51"/>
      <c r="E703" s="51"/>
      <c r="F703" s="51"/>
      <c r="G703" s="196"/>
      <c r="H703" s="196"/>
      <c r="I703" s="196"/>
      <c r="J703" s="196"/>
      <c r="K703" s="196"/>
      <c r="L703" s="196"/>
      <c r="M703" s="196"/>
      <c r="N703" s="196"/>
      <c r="O703" s="196"/>
      <c r="P703" s="196"/>
      <c r="Q703" s="196"/>
      <c r="R703" s="196"/>
      <c r="S703" s="196"/>
      <c r="T703" s="196"/>
      <c r="U703" s="196"/>
      <c r="V703" s="196"/>
    </row>
    <row r="704" spans="1:22" ht="14.5">
      <c r="A704" s="51"/>
      <c r="B704" s="82" t="s">
        <v>286</v>
      </c>
      <c r="C704" s="83" t="s">
        <v>287</v>
      </c>
      <c r="D704" s="101">
        <v>2</v>
      </c>
      <c r="E704" s="102">
        <v>800</v>
      </c>
      <c r="F704" s="85" t="e">
        <f>#REF!*D704*E704</f>
        <v>#REF!</v>
      </c>
      <c r="G704" s="238"/>
      <c r="H704" s="238"/>
      <c r="I704" s="238"/>
      <c r="J704" s="238"/>
      <c r="K704" s="238"/>
      <c r="L704" s="238"/>
      <c r="M704" s="238"/>
      <c r="N704" s="238"/>
      <c r="O704" s="238"/>
      <c r="P704" s="238"/>
      <c r="Q704" s="238"/>
      <c r="R704" s="238"/>
      <c r="S704" s="238"/>
      <c r="T704" s="238"/>
      <c r="U704" s="238"/>
      <c r="V704" s="238"/>
    </row>
    <row r="705" spans="1:22" ht="14.5">
      <c r="A705" s="51"/>
      <c r="B705" s="82" t="s">
        <v>288</v>
      </c>
      <c r="C705" s="83" t="s">
        <v>287</v>
      </c>
      <c r="D705" s="101">
        <v>2</v>
      </c>
      <c r="E705" s="102">
        <v>350</v>
      </c>
      <c r="F705" s="85" t="e">
        <f>#REF!*D705*E705</f>
        <v>#REF!</v>
      </c>
      <c r="G705" s="238"/>
      <c r="H705" s="238"/>
      <c r="I705" s="238"/>
      <c r="J705" s="238"/>
      <c r="K705" s="238"/>
      <c r="L705" s="238"/>
      <c r="M705" s="238"/>
      <c r="N705" s="238"/>
      <c r="O705" s="238"/>
      <c r="P705" s="238"/>
      <c r="Q705" s="238"/>
      <c r="R705" s="238"/>
      <c r="S705" s="238"/>
      <c r="T705" s="238"/>
      <c r="U705" s="238"/>
      <c r="V705" s="238"/>
    </row>
    <row r="706" spans="1:22" ht="14.5">
      <c r="A706" s="51"/>
      <c r="B706" s="82" t="s">
        <v>289</v>
      </c>
      <c r="C706" s="83" t="s">
        <v>287</v>
      </c>
      <c r="D706" s="101">
        <v>12</v>
      </c>
      <c r="E706" s="102">
        <v>450</v>
      </c>
      <c r="F706" s="85" t="e">
        <f>#REF!*D706*E706</f>
        <v>#REF!</v>
      </c>
      <c r="G706" s="238"/>
      <c r="H706" s="238"/>
      <c r="I706" s="238"/>
      <c r="J706" s="238"/>
      <c r="K706" s="238"/>
      <c r="L706" s="238"/>
      <c r="M706" s="238"/>
      <c r="N706" s="238"/>
      <c r="O706" s="238"/>
      <c r="P706" s="238"/>
      <c r="Q706" s="238"/>
      <c r="R706" s="238"/>
      <c r="S706" s="238"/>
      <c r="T706" s="238"/>
      <c r="U706" s="238"/>
      <c r="V706" s="238"/>
    </row>
    <row r="707" spans="1:22" ht="14.5">
      <c r="A707" s="51"/>
      <c r="B707" s="51"/>
      <c r="C707" s="51"/>
      <c r="D707" s="51"/>
      <c r="E707" s="51"/>
      <c r="F707" s="51"/>
      <c r="G707" s="196"/>
      <c r="H707" s="196"/>
      <c r="I707" s="196"/>
      <c r="J707" s="196"/>
      <c r="K707" s="196"/>
      <c r="L707" s="196"/>
      <c r="M707" s="196"/>
      <c r="N707" s="196"/>
      <c r="O707" s="196"/>
      <c r="P707" s="196"/>
      <c r="Q707" s="196"/>
      <c r="R707" s="196"/>
      <c r="S707" s="196"/>
      <c r="T707" s="196"/>
      <c r="U707" s="196"/>
      <c r="V707" s="196"/>
    </row>
    <row r="708" spans="1:22" ht="15.5">
      <c r="A708" s="123" t="s">
        <v>291</v>
      </c>
      <c r="B708" s="81" t="s">
        <v>292</v>
      </c>
      <c r="C708" s="51"/>
      <c r="D708" s="51"/>
      <c r="E708" s="51"/>
      <c r="F708" s="51"/>
      <c r="G708" s="196"/>
      <c r="H708" s="196"/>
      <c r="I708" s="196"/>
      <c r="J708" s="196"/>
      <c r="K708" s="196"/>
      <c r="L708" s="196"/>
      <c r="M708" s="196"/>
      <c r="N708" s="196"/>
      <c r="O708" s="196"/>
      <c r="P708" s="196"/>
      <c r="Q708" s="196"/>
      <c r="R708" s="196"/>
      <c r="S708" s="196"/>
      <c r="T708" s="196"/>
      <c r="U708" s="196"/>
      <c r="V708" s="196"/>
    </row>
    <row r="709" spans="1:22" ht="14.5">
      <c r="A709" s="51"/>
      <c r="B709" s="82" t="s">
        <v>293</v>
      </c>
      <c r="C709" s="83" t="s">
        <v>294</v>
      </c>
      <c r="D709" s="101">
        <v>400</v>
      </c>
      <c r="E709" s="102">
        <v>255</v>
      </c>
      <c r="F709" s="85" t="e">
        <f>#REF!*D709*E709</f>
        <v>#REF!</v>
      </c>
      <c r="G709" s="238"/>
      <c r="H709" s="238"/>
      <c r="I709" s="238"/>
      <c r="J709" s="238"/>
      <c r="K709" s="238"/>
      <c r="L709" s="238"/>
      <c r="M709" s="238"/>
      <c r="N709" s="238"/>
      <c r="O709" s="238"/>
      <c r="P709" s="238"/>
      <c r="Q709" s="238"/>
      <c r="R709" s="238"/>
      <c r="S709" s="238"/>
      <c r="T709" s="238"/>
      <c r="U709" s="238"/>
      <c r="V709" s="238"/>
    </row>
    <row r="710" spans="1:22" ht="14.5">
      <c r="A710" s="51"/>
      <c r="B710" s="82" t="s">
        <v>295</v>
      </c>
      <c r="C710" s="83" t="s">
        <v>294</v>
      </c>
      <c r="D710" s="101">
        <v>50</v>
      </c>
      <c r="E710" s="102">
        <v>370</v>
      </c>
      <c r="F710" s="85" t="e">
        <f>#REF!*D710*E710</f>
        <v>#REF!</v>
      </c>
      <c r="G710" s="238"/>
      <c r="H710" s="238"/>
      <c r="I710" s="238"/>
      <c r="J710" s="238"/>
      <c r="K710" s="238"/>
      <c r="L710" s="238"/>
      <c r="M710" s="238"/>
      <c r="N710" s="238"/>
      <c r="O710" s="238"/>
      <c r="P710" s="238"/>
      <c r="Q710" s="238"/>
      <c r="R710" s="238"/>
      <c r="S710" s="238"/>
      <c r="T710" s="238"/>
      <c r="U710" s="238"/>
      <c r="V710" s="238"/>
    </row>
    <row r="711" spans="1:22" ht="14.5">
      <c r="A711" s="51"/>
      <c r="B711" s="82" t="s">
        <v>296</v>
      </c>
      <c r="C711" s="83" t="s">
        <v>294</v>
      </c>
      <c r="D711" s="101">
        <v>200</v>
      </c>
      <c r="E711" s="102">
        <v>560</v>
      </c>
      <c r="F711" s="85" t="e">
        <f>#REF!*D711*E711</f>
        <v>#REF!</v>
      </c>
      <c r="G711" s="238"/>
      <c r="H711" s="238"/>
      <c r="I711" s="238"/>
      <c r="J711" s="238"/>
      <c r="K711" s="238"/>
      <c r="L711" s="238"/>
      <c r="M711" s="238"/>
      <c r="N711" s="238"/>
      <c r="O711" s="238"/>
      <c r="P711" s="238"/>
      <c r="Q711" s="238"/>
      <c r="R711" s="238"/>
      <c r="S711" s="238"/>
      <c r="T711" s="238"/>
      <c r="U711" s="238"/>
      <c r="V711" s="238"/>
    </row>
    <row r="712" spans="1:22" ht="14.5">
      <c r="A712" s="51"/>
      <c r="B712" s="82" t="s">
        <v>297</v>
      </c>
      <c r="C712" s="83" t="s">
        <v>294</v>
      </c>
      <c r="D712" s="101">
        <v>200</v>
      </c>
      <c r="E712" s="85">
        <v>1350</v>
      </c>
      <c r="F712" s="85" t="e">
        <f>#REF!*D712*E712</f>
        <v>#REF!</v>
      </c>
      <c r="G712" s="238"/>
      <c r="H712" s="238"/>
      <c r="I712" s="238"/>
      <c r="J712" s="238"/>
      <c r="K712" s="238"/>
      <c r="L712" s="238"/>
      <c r="M712" s="238"/>
      <c r="N712" s="238"/>
      <c r="O712" s="238"/>
      <c r="P712" s="238"/>
      <c r="Q712" s="238"/>
      <c r="R712" s="238"/>
      <c r="S712" s="238"/>
      <c r="T712" s="238"/>
      <c r="U712" s="238"/>
      <c r="V712" s="238"/>
    </row>
    <row r="713" spans="1:22" ht="14.5">
      <c r="A713" s="51"/>
      <c r="B713" s="51"/>
      <c r="C713" s="51"/>
      <c r="D713" s="51"/>
      <c r="E713" s="51"/>
      <c r="F713" s="51"/>
      <c r="G713" s="196"/>
      <c r="H713" s="196"/>
      <c r="I713" s="196"/>
      <c r="J713" s="196"/>
      <c r="K713" s="196"/>
      <c r="L713" s="196"/>
      <c r="M713" s="196"/>
      <c r="N713" s="196"/>
      <c r="O713" s="196"/>
      <c r="P713" s="196"/>
      <c r="Q713" s="196"/>
      <c r="R713" s="196"/>
      <c r="S713" s="196"/>
      <c r="T713" s="196"/>
      <c r="U713" s="196"/>
      <c r="V713" s="196"/>
    </row>
    <row r="714" spans="1:22" ht="15.5">
      <c r="A714" s="123" t="s">
        <v>298</v>
      </c>
      <c r="B714" s="81" t="s">
        <v>299</v>
      </c>
      <c r="C714" s="51"/>
      <c r="D714" s="51"/>
      <c r="E714" s="51"/>
      <c r="F714" s="51"/>
      <c r="G714" s="196"/>
      <c r="H714" s="196"/>
      <c r="I714" s="196"/>
      <c r="J714" s="196"/>
      <c r="K714" s="196"/>
      <c r="L714" s="196"/>
      <c r="M714" s="196"/>
      <c r="N714" s="196"/>
      <c r="O714" s="196"/>
      <c r="P714" s="196"/>
      <c r="Q714" s="196"/>
      <c r="R714" s="196"/>
      <c r="S714" s="196"/>
      <c r="T714" s="196"/>
      <c r="U714" s="196"/>
      <c r="V714" s="196"/>
    </row>
    <row r="715" spans="1:22" ht="14.5">
      <c r="A715" s="51"/>
      <c r="B715" s="82" t="s">
        <v>300</v>
      </c>
      <c r="C715" s="83" t="s">
        <v>287</v>
      </c>
      <c r="D715" s="101">
        <v>8</v>
      </c>
      <c r="E715" s="102">
        <v>450</v>
      </c>
      <c r="F715" s="85" t="e">
        <f>#REF!*D715*E715</f>
        <v>#REF!</v>
      </c>
      <c r="G715" s="238"/>
      <c r="H715" s="238"/>
      <c r="I715" s="238"/>
      <c r="J715" s="238"/>
      <c r="K715" s="238"/>
      <c r="L715" s="238"/>
      <c r="M715" s="238"/>
      <c r="N715" s="238"/>
      <c r="O715" s="238"/>
      <c r="P715" s="238"/>
      <c r="Q715" s="238"/>
      <c r="R715" s="238"/>
      <c r="S715" s="238"/>
      <c r="T715" s="238"/>
      <c r="U715" s="238"/>
      <c r="V715" s="238"/>
    </row>
    <row r="716" spans="1:22" ht="14.5">
      <c r="A716" s="51"/>
      <c r="B716" s="82" t="s">
        <v>301</v>
      </c>
      <c r="C716" s="83" t="s">
        <v>287</v>
      </c>
      <c r="D716" s="101">
        <v>6</v>
      </c>
      <c r="E716" s="102">
        <v>650</v>
      </c>
      <c r="F716" s="85" t="e">
        <f>#REF!*D716*E716</f>
        <v>#REF!</v>
      </c>
      <c r="G716" s="238"/>
      <c r="H716" s="238"/>
      <c r="I716" s="238"/>
      <c r="J716" s="238"/>
      <c r="K716" s="238"/>
      <c r="L716" s="238"/>
      <c r="M716" s="238"/>
      <c r="N716" s="238"/>
      <c r="O716" s="238"/>
      <c r="P716" s="238"/>
      <c r="Q716" s="238"/>
      <c r="R716" s="238"/>
      <c r="S716" s="238"/>
      <c r="T716" s="238"/>
      <c r="U716" s="238"/>
      <c r="V716" s="238"/>
    </row>
    <row r="717" spans="1:22" ht="14.5">
      <c r="A717" s="51"/>
      <c r="B717" s="82" t="s">
        <v>302</v>
      </c>
      <c r="C717" s="83" t="s">
        <v>287</v>
      </c>
      <c r="D717" s="101">
        <v>3</v>
      </c>
      <c r="E717" s="85">
        <v>1944</v>
      </c>
      <c r="F717" s="85" t="e">
        <f>#REF!*D717*E717</f>
        <v>#REF!</v>
      </c>
      <c r="G717" s="238"/>
      <c r="H717" s="238"/>
      <c r="I717" s="238"/>
      <c r="J717" s="238"/>
      <c r="K717" s="238"/>
      <c r="L717" s="238"/>
      <c r="M717" s="238"/>
      <c r="N717" s="238"/>
      <c r="O717" s="238"/>
      <c r="P717" s="238"/>
      <c r="Q717" s="238"/>
      <c r="R717" s="238"/>
      <c r="S717" s="238"/>
      <c r="T717" s="238"/>
      <c r="U717" s="238"/>
      <c r="V717" s="238"/>
    </row>
    <row r="718" spans="1:22" ht="14.5">
      <c r="A718" s="51"/>
      <c r="B718" s="51"/>
      <c r="C718" s="51"/>
      <c r="D718" s="51"/>
      <c r="E718" s="51"/>
      <c r="F718" s="51"/>
      <c r="G718" s="196"/>
      <c r="H718" s="196"/>
      <c r="I718" s="196"/>
      <c r="J718" s="196"/>
      <c r="K718" s="196"/>
      <c r="L718" s="196"/>
      <c r="M718" s="196"/>
      <c r="N718" s="196"/>
      <c r="O718" s="196"/>
      <c r="P718" s="196"/>
      <c r="Q718" s="196"/>
      <c r="R718" s="196"/>
      <c r="S718" s="196"/>
      <c r="T718" s="196"/>
      <c r="U718" s="196"/>
      <c r="V718" s="196"/>
    </row>
    <row r="719" spans="1:22" ht="15.5">
      <c r="A719" s="123" t="s">
        <v>303</v>
      </c>
      <c r="B719" s="81" t="s">
        <v>304</v>
      </c>
      <c r="C719" s="51"/>
      <c r="D719" s="51"/>
      <c r="E719" s="51"/>
      <c r="F719" s="51"/>
      <c r="G719" s="196"/>
      <c r="H719" s="196"/>
      <c r="I719" s="196"/>
      <c r="J719" s="196"/>
      <c r="K719" s="196"/>
      <c r="L719" s="196"/>
      <c r="M719" s="196"/>
      <c r="N719" s="196"/>
      <c r="O719" s="196"/>
      <c r="P719" s="196"/>
      <c r="Q719" s="196"/>
      <c r="R719" s="196"/>
      <c r="S719" s="196"/>
      <c r="T719" s="196"/>
      <c r="U719" s="196"/>
      <c r="V719" s="196"/>
    </row>
    <row r="720" spans="1:22" ht="14.5">
      <c r="A720" s="51"/>
      <c r="B720" s="82" t="s">
        <v>305</v>
      </c>
      <c r="C720" s="83" t="s">
        <v>294</v>
      </c>
      <c r="D720" s="101">
        <v>50</v>
      </c>
      <c r="E720" s="102">
        <v>285</v>
      </c>
      <c r="F720" s="85" t="e">
        <f>#REF!*D720*E720</f>
        <v>#REF!</v>
      </c>
      <c r="G720" s="238"/>
      <c r="H720" s="238"/>
      <c r="I720" s="238"/>
      <c r="J720" s="238"/>
      <c r="K720" s="238"/>
      <c r="L720" s="238"/>
      <c r="M720" s="238"/>
      <c r="N720" s="238"/>
      <c r="O720" s="238"/>
      <c r="P720" s="238"/>
      <c r="Q720" s="238"/>
      <c r="R720" s="238"/>
      <c r="S720" s="238"/>
      <c r="T720" s="238"/>
      <c r="U720" s="238"/>
      <c r="V720" s="238"/>
    </row>
    <row r="721" spans="1:22" ht="14.5">
      <c r="A721" s="51"/>
      <c r="B721" s="82" t="s">
        <v>306</v>
      </c>
      <c r="C721" s="83" t="s">
        <v>294</v>
      </c>
      <c r="D721" s="101">
        <v>85</v>
      </c>
      <c r="E721" s="102">
        <v>370</v>
      </c>
      <c r="F721" s="85" t="e">
        <f>#REF!*D721*E721</f>
        <v>#REF!</v>
      </c>
      <c r="G721" s="238"/>
      <c r="H721" s="238"/>
      <c r="I721" s="238"/>
      <c r="J721" s="238"/>
      <c r="K721" s="238"/>
      <c r="L721" s="238"/>
      <c r="M721" s="238"/>
      <c r="N721" s="238"/>
      <c r="O721" s="238"/>
      <c r="P721" s="238"/>
      <c r="Q721" s="238"/>
      <c r="R721" s="238"/>
      <c r="S721" s="238"/>
      <c r="T721" s="238"/>
      <c r="U721" s="238"/>
      <c r="V721" s="238"/>
    </row>
    <row r="722" spans="1:22" ht="14.5">
      <c r="A722" s="51"/>
      <c r="B722" s="82" t="s">
        <v>307</v>
      </c>
      <c r="C722" s="83" t="s">
        <v>294</v>
      </c>
      <c r="D722" s="101">
        <v>40</v>
      </c>
      <c r="E722" s="102">
        <v>55</v>
      </c>
      <c r="F722" s="85" t="e">
        <f>#REF!*D722*E722</f>
        <v>#REF!</v>
      </c>
      <c r="G722" s="238"/>
      <c r="H722" s="238"/>
      <c r="I722" s="238"/>
      <c r="J722" s="238"/>
      <c r="K722" s="238"/>
      <c r="L722" s="238"/>
      <c r="M722" s="238"/>
      <c r="N722" s="238"/>
      <c r="O722" s="238"/>
      <c r="P722" s="238"/>
      <c r="Q722" s="238"/>
      <c r="R722" s="238"/>
      <c r="S722" s="238"/>
      <c r="T722" s="238"/>
      <c r="U722" s="238"/>
      <c r="V722" s="238"/>
    </row>
    <row r="723" spans="1:22" ht="14.5">
      <c r="A723" s="51"/>
      <c r="B723" s="51"/>
      <c r="C723" s="51"/>
      <c r="D723" s="51"/>
      <c r="E723" s="51"/>
      <c r="F723" s="51"/>
      <c r="G723" s="196"/>
      <c r="H723" s="196"/>
      <c r="I723" s="196"/>
      <c r="J723" s="196"/>
      <c r="K723" s="196"/>
      <c r="L723" s="196"/>
      <c r="M723" s="196"/>
      <c r="N723" s="196"/>
      <c r="O723" s="196"/>
      <c r="P723" s="196"/>
      <c r="Q723" s="196"/>
      <c r="R723" s="196"/>
      <c r="S723" s="196"/>
      <c r="T723" s="196"/>
      <c r="U723" s="196"/>
      <c r="V723" s="196"/>
    </row>
    <row r="724" spans="1:22" ht="15.5">
      <c r="A724" s="123" t="s">
        <v>308</v>
      </c>
      <c r="B724" s="81" t="s">
        <v>309</v>
      </c>
      <c r="C724" s="51"/>
      <c r="D724" s="51"/>
      <c r="E724" s="51"/>
      <c r="F724" s="51"/>
      <c r="G724" s="196"/>
      <c r="H724" s="196"/>
      <c r="I724" s="196"/>
      <c r="J724" s="196"/>
      <c r="K724" s="196"/>
      <c r="L724" s="196"/>
      <c r="M724" s="196"/>
      <c r="N724" s="196"/>
      <c r="O724" s="196"/>
      <c r="P724" s="196"/>
      <c r="Q724" s="196"/>
      <c r="R724" s="196"/>
      <c r="S724" s="196"/>
      <c r="T724" s="196"/>
      <c r="U724" s="196"/>
      <c r="V724" s="196"/>
    </row>
    <row r="725" spans="1:22" ht="14.5">
      <c r="A725" s="51"/>
      <c r="B725" s="82" t="s">
        <v>310</v>
      </c>
      <c r="C725" s="83" t="s">
        <v>287</v>
      </c>
      <c r="D725" s="101">
        <v>2</v>
      </c>
      <c r="E725" s="85">
        <v>3500</v>
      </c>
      <c r="F725" s="85" t="e">
        <f>#REF!*D725*E725</f>
        <v>#REF!</v>
      </c>
      <c r="G725" s="238"/>
      <c r="H725" s="238"/>
      <c r="I725" s="238"/>
      <c r="J725" s="238"/>
      <c r="K725" s="238"/>
      <c r="L725" s="238"/>
      <c r="M725" s="238"/>
      <c r="N725" s="238"/>
      <c r="O725" s="238"/>
      <c r="P725" s="238"/>
      <c r="Q725" s="238"/>
      <c r="R725" s="238"/>
      <c r="S725" s="238"/>
      <c r="T725" s="238"/>
      <c r="U725" s="238"/>
      <c r="V725" s="238"/>
    </row>
    <row r="726" spans="1:22" ht="14.5">
      <c r="A726" s="51"/>
      <c r="B726" s="82" t="s">
        <v>372</v>
      </c>
      <c r="C726" s="83" t="s">
        <v>287</v>
      </c>
      <c r="D726" s="101">
        <v>2</v>
      </c>
      <c r="E726" s="85">
        <v>1200</v>
      </c>
      <c r="F726" s="85" t="e">
        <f>#REF!*D726*E726</f>
        <v>#REF!</v>
      </c>
      <c r="G726" s="238"/>
      <c r="H726" s="238"/>
      <c r="I726" s="238"/>
      <c r="J726" s="238"/>
      <c r="K726" s="238"/>
      <c r="L726" s="238"/>
      <c r="M726" s="238"/>
      <c r="N726" s="238"/>
      <c r="O726" s="238"/>
      <c r="P726" s="238"/>
      <c r="Q726" s="238"/>
      <c r="R726" s="238"/>
      <c r="S726" s="238"/>
      <c r="T726" s="238"/>
      <c r="U726" s="238"/>
      <c r="V726" s="238"/>
    </row>
    <row r="727" spans="1:22" ht="14.5">
      <c r="A727" s="51"/>
      <c r="B727" s="82" t="s">
        <v>311</v>
      </c>
      <c r="C727" s="83" t="s">
        <v>287</v>
      </c>
      <c r="D727" s="101">
        <v>2</v>
      </c>
      <c r="E727" s="85">
        <v>3500</v>
      </c>
      <c r="F727" s="85" t="e">
        <f>#REF!*D727*E727</f>
        <v>#REF!</v>
      </c>
      <c r="G727" s="238"/>
      <c r="H727" s="238"/>
      <c r="I727" s="238"/>
      <c r="J727" s="238"/>
      <c r="K727" s="238"/>
      <c r="L727" s="238"/>
      <c r="M727" s="238"/>
      <c r="N727" s="238"/>
      <c r="O727" s="238"/>
      <c r="P727" s="238"/>
      <c r="Q727" s="238"/>
      <c r="R727" s="238"/>
      <c r="S727" s="238"/>
      <c r="T727" s="238"/>
      <c r="U727" s="238"/>
      <c r="V727" s="238"/>
    </row>
    <row r="728" spans="1:22" ht="14.5">
      <c r="A728" s="51"/>
      <c r="B728" s="82" t="s">
        <v>373</v>
      </c>
      <c r="C728" s="83" t="s">
        <v>287</v>
      </c>
      <c r="D728" s="101">
        <v>5</v>
      </c>
      <c r="E728" s="102">
        <v>850</v>
      </c>
      <c r="F728" s="85" t="e">
        <f>#REF!*D728*E728</f>
        <v>#REF!</v>
      </c>
      <c r="G728" s="238"/>
      <c r="H728" s="238"/>
      <c r="I728" s="238"/>
      <c r="J728" s="238"/>
      <c r="K728" s="238"/>
      <c r="L728" s="238"/>
      <c r="M728" s="238"/>
      <c r="N728" s="238"/>
      <c r="O728" s="238"/>
      <c r="P728" s="238"/>
      <c r="Q728" s="238"/>
      <c r="R728" s="238"/>
      <c r="S728" s="238"/>
      <c r="T728" s="238"/>
      <c r="U728" s="238"/>
      <c r="V728" s="238"/>
    </row>
    <row r="729" spans="1:22" ht="14.5">
      <c r="A729" s="51"/>
      <c r="B729" s="82" t="s">
        <v>312</v>
      </c>
      <c r="C729" s="83" t="s">
        <v>287</v>
      </c>
      <c r="D729" s="101">
        <v>5</v>
      </c>
      <c r="E729" s="102">
        <v>755</v>
      </c>
      <c r="F729" s="85" t="e">
        <f>#REF!*D729*E729</f>
        <v>#REF!</v>
      </c>
      <c r="G729" s="238"/>
      <c r="H729" s="238"/>
      <c r="I729" s="238"/>
      <c r="J729" s="238"/>
      <c r="K729" s="238"/>
      <c r="L729" s="238"/>
      <c r="M729" s="238"/>
      <c r="N729" s="238"/>
      <c r="O729" s="238"/>
      <c r="P729" s="238"/>
      <c r="Q729" s="238"/>
      <c r="R729" s="238"/>
      <c r="S729" s="238"/>
      <c r="T729" s="238"/>
      <c r="U729" s="238"/>
      <c r="V729" s="238"/>
    </row>
    <row r="730" spans="1:22" ht="14.5">
      <c r="A730" s="51"/>
      <c r="B730" s="82" t="s">
        <v>313</v>
      </c>
      <c r="C730" s="83" t="s">
        <v>287</v>
      </c>
      <c r="D730" s="101">
        <v>3</v>
      </c>
      <c r="E730" s="102">
        <v>375</v>
      </c>
      <c r="F730" s="85" t="e">
        <f>#REF!*D730*E730</f>
        <v>#REF!</v>
      </c>
      <c r="G730" s="238"/>
      <c r="H730" s="238"/>
      <c r="I730" s="238"/>
      <c r="J730" s="238"/>
      <c r="K730" s="238"/>
      <c r="L730" s="238"/>
      <c r="M730" s="238"/>
      <c r="N730" s="238"/>
      <c r="O730" s="238"/>
      <c r="P730" s="238"/>
      <c r="Q730" s="238"/>
      <c r="R730" s="238"/>
      <c r="S730" s="238"/>
      <c r="T730" s="238"/>
      <c r="U730" s="238"/>
      <c r="V730" s="238"/>
    </row>
    <row r="731" spans="1:22" ht="14.5">
      <c r="A731" s="51"/>
      <c r="B731" s="82" t="s">
        <v>314</v>
      </c>
      <c r="C731" s="83" t="s">
        <v>287</v>
      </c>
      <c r="D731" s="101">
        <v>2</v>
      </c>
      <c r="E731" s="85">
        <v>3200</v>
      </c>
      <c r="F731" s="85" t="e">
        <f>#REF!*D731*E731</f>
        <v>#REF!</v>
      </c>
      <c r="G731" s="238"/>
      <c r="H731" s="238"/>
      <c r="I731" s="238"/>
      <c r="J731" s="238"/>
      <c r="K731" s="238"/>
      <c r="L731" s="238"/>
      <c r="M731" s="238"/>
      <c r="N731" s="238"/>
      <c r="O731" s="238"/>
      <c r="P731" s="238"/>
      <c r="Q731" s="238"/>
      <c r="R731" s="238"/>
      <c r="S731" s="238"/>
      <c r="T731" s="238"/>
      <c r="U731" s="238"/>
      <c r="V731" s="238"/>
    </row>
    <row r="732" spans="1:22" ht="14.5">
      <c r="A732" s="51"/>
      <c r="B732" s="82" t="s">
        <v>315</v>
      </c>
      <c r="C732" s="83" t="s">
        <v>287</v>
      </c>
      <c r="D732" s="101">
        <v>1</v>
      </c>
      <c r="E732" s="85">
        <v>25000</v>
      </c>
      <c r="F732" s="85" t="e">
        <f>#REF!*D732*E732</f>
        <v>#REF!</v>
      </c>
      <c r="G732" s="238"/>
      <c r="H732" s="238"/>
      <c r="I732" s="238"/>
      <c r="J732" s="238"/>
      <c r="K732" s="238"/>
      <c r="L732" s="238"/>
      <c r="M732" s="238"/>
      <c r="N732" s="238"/>
      <c r="O732" s="238"/>
      <c r="P732" s="238"/>
      <c r="Q732" s="238"/>
      <c r="R732" s="238"/>
      <c r="S732" s="238"/>
      <c r="T732" s="238"/>
      <c r="U732" s="238"/>
      <c r="V732" s="238"/>
    </row>
    <row r="733" spans="1:22" ht="15.5">
      <c r="A733" s="51"/>
      <c r="B733" s="389" t="s">
        <v>316</v>
      </c>
      <c r="C733" s="390"/>
      <c r="D733" s="390"/>
      <c r="E733" s="391"/>
      <c r="F733" s="87" t="e">
        <f>SUM(F704:F732)</f>
        <v>#REF!</v>
      </c>
      <c r="G733" s="248"/>
      <c r="H733" s="248"/>
      <c r="I733" s="248"/>
      <c r="J733" s="248"/>
      <c r="K733" s="248"/>
      <c r="L733" s="248"/>
      <c r="M733" s="248"/>
      <c r="N733" s="248"/>
      <c r="O733" s="248"/>
      <c r="P733" s="248"/>
      <c r="Q733" s="248"/>
      <c r="R733" s="248"/>
      <c r="S733" s="248"/>
      <c r="T733" s="248"/>
      <c r="U733" s="248"/>
      <c r="V733" s="248"/>
    </row>
    <row r="735" spans="1:22">
      <c r="B735" s="197" t="s">
        <v>487</v>
      </c>
      <c r="C735" s="198"/>
      <c r="D735" s="198"/>
      <c r="E735" s="198"/>
      <c r="F735" s="199"/>
    </row>
    <row r="736" spans="1:22" ht="14.5">
      <c r="A736" s="97" t="s">
        <v>317</v>
      </c>
      <c r="B736" s="115" t="s">
        <v>323</v>
      </c>
      <c r="C736" s="115" t="s">
        <v>324</v>
      </c>
      <c r="D736" s="115" t="s">
        <v>325</v>
      </c>
      <c r="E736" s="116" t="s">
        <v>326</v>
      </c>
      <c r="F736" s="116" t="s">
        <v>204</v>
      </c>
      <c r="G736" s="249"/>
      <c r="H736" s="249"/>
      <c r="I736" s="249"/>
      <c r="J736" s="249"/>
      <c r="K736" s="249"/>
      <c r="L736" s="249"/>
      <c r="M736" s="249"/>
      <c r="N736" s="249"/>
      <c r="O736" s="249"/>
      <c r="P736" s="249"/>
      <c r="Q736" s="249"/>
      <c r="R736" s="249"/>
      <c r="S736" s="249"/>
      <c r="T736" s="249"/>
      <c r="U736" s="249"/>
      <c r="V736" s="249"/>
    </row>
    <row r="737" spans="1:22" ht="14.5">
      <c r="A737" s="99">
        <v>1</v>
      </c>
      <c r="B737" s="100" t="s">
        <v>455</v>
      </c>
      <c r="C737" s="51"/>
      <c r="D737" s="51"/>
      <c r="E737" s="51"/>
      <c r="F737" s="51"/>
      <c r="G737" s="196"/>
      <c r="H737" s="196"/>
      <c r="I737" s="196"/>
      <c r="J737" s="196"/>
      <c r="K737" s="196"/>
      <c r="L737" s="196"/>
      <c r="M737" s="196"/>
      <c r="N737" s="196"/>
      <c r="O737" s="196"/>
      <c r="P737" s="196"/>
      <c r="Q737" s="196"/>
      <c r="R737" s="196"/>
      <c r="S737" s="196"/>
      <c r="T737" s="196"/>
      <c r="U737" s="196"/>
      <c r="V737" s="196"/>
    </row>
    <row r="738" spans="1:22" ht="14.5">
      <c r="A738" s="51"/>
      <c r="B738" s="82" t="s">
        <v>456</v>
      </c>
      <c r="C738" s="83" t="s">
        <v>357</v>
      </c>
      <c r="D738" s="101">
        <v>1</v>
      </c>
      <c r="E738" s="85">
        <v>250000</v>
      </c>
      <c r="F738" s="85" t="e">
        <f>#REF!*D738*E738</f>
        <v>#REF!</v>
      </c>
      <c r="G738" s="238"/>
      <c r="H738" s="238"/>
      <c r="I738" s="238"/>
      <c r="J738" s="238"/>
      <c r="K738" s="238"/>
      <c r="L738" s="238"/>
      <c r="M738" s="238"/>
      <c r="N738" s="238"/>
      <c r="O738" s="238"/>
      <c r="P738" s="238"/>
      <c r="Q738" s="238"/>
      <c r="R738" s="238"/>
      <c r="S738" s="238"/>
      <c r="T738" s="238"/>
      <c r="U738" s="238"/>
      <c r="V738" s="238"/>
    </row>
    <row r="739" spans="1:22" ht="14.5">
      <c r="A739" s="51"/>
      <c r="B739" s="82" t="s">
        <v>457</v>
      </c>
      <c r="C739" s="83" t="s">
        <v>357</v>
      </c>
      <c r="D739" s="101">
        <v>8</v>
      </c>
      <c r="E739" s="85">
        <v>12000</v>
      </c>
      <c r="F739" s="85" t="e">
        <f>#REF!*D739*E739</f>
        <v>#REF!</v>
      </c>
      <c r="G739" s="238"/>
      <c r="H739" s="238"/>
      <c r="I739" s="238"/>
      <c r="J739" s="238"/>
      <c r="K739" s="238"/>
      <c r="L739" s="238"/>
      <c r="M739" s="238"/>
      <c r="N739" s="238"/>
      <c r="O739" s="238"/>
      <c r="P739" s="238"/>
      <c r="Q739" s="238"/>
      <c r="R739" s="238"/>
      <c r="S739" s="238"/>
      <c r="T739" s="238"/>
      <c r="U739" s="238"/>
      <c r="V739" s="238"/>
    </row>
    <row r="740" spans="1:22" ht="14.5">
      <c r="A740" s="51"/>
      <c r="B740" s="82" t="s">
        <v>458</v>
      </c>
      <c r="C740" s="83" t="s">
        <v>357</v>
      </c>
      <c r="D740" s="101">
        <v>1</v>
      </c>
      <c r="E740" s="85">
        <v>35000</v>
      </c>
      <c r="F740" s="85" t="e">
        <f>#REF!*D740*E740</f>
        <v>#REF!</v>
      </c>
      <c r="G740" s="238"/>
      <c r="H740" s="238"/>
      <c r="I740" s="238"/>
      <c r="J740" s="238"/>
      <c r="K740" s="238"/>
      <c r="L740" s="238"/>
      <c r="M740" s="238"/>
      <c r="N740" s="238"/>
      <c r="O740" s="238"/>
      <c r="P740" s="238"/>
      <c r="Q740" s="238"/>
      <c r="R740" s="238"/>
      <c r="S740" s="238"/>
      <c r="T740" s="238"/>
      <c r="U740" s="238"/>
      <c r="V740" s="238"/>
    </row>
    <row r="741" spans="1:22" ht="14.5">
      <c r="A741" s="51"/>
      <c r="B741" s="82" t="s">
        <v>459</v>
      </c>
      <c r="C741" s="83" t="s">
        <v>357</v>
      </c>
      <c r="D741" s="101">
        <v>1</v>
      </c>
      <c r="E741" s="85">
        <v>120000</v>
      </c>
      <c r="F741" s="85" t="e">
        <f>#REF!*D741*E741</f>
        <v>#REF!</v>
      </c>
      <c r="G741" s="238"/>
      <c r="H741" s="238"/>
      <c r="I741" s="238"/>
      <c r="J741" s="238"/>
      <c r="K741" s="238"/>
      <c r="L741" s="238"/>
      <c r="M741" s="238"/>
      <c r="N741" s="238"/>
      <c r="O741" s="238"/>
      <c r="P741" s="238"/>
      <c r="Q741" s="238"/>
      <c r="R741" s="238"/>
      <c r="S741" s="238"/>
      <c r="T741" s="238"/>
      <c r="U741" s="238"/>
      <c r="V741" s="238"/>
    </row>
    <row r="742" spans="1:22" ht="14.5">
      <c r="A742" s="51"/>
      <c r="B742" s="51"/>
      <c r="C742" s="51"/>
      <c r="D742" s="51"/>
      <c r="E742" s="51"/>
      <c r="F742" s="51"/>
      <c r="G742" s="196"/>
      <c r="H742" s="196"/>
      <c r="I742" s="196"/>
      <c r="J742" s="196"/>
      <c r="K742" s="196"/>
      <c r="L742" s="196"/>
      <c r="M742" s="196"/>
      <c r="N742" s="196"/>
      <c r="O742" s="196"/>
      <c r="P742" s="196"/>
      <c r="Q742" s="196"/>
      <c r="R742" s="196"/>
      <c r="S742" s="196"/>
      <c r="T742" s="196"/>
      <c r="U742" s="196"/>
      <c r="V742" s="196"/>
    </row>
    <row r="743" spans="1:22" ht="14.5">
      <c r="A743" s="99">
        <v>3</v>
      </c>
      <c r="B743" s="100" t="s">
        <v>460</v>
      </c>
      <c r="C743" s="51"/>
      <c r="D743" s="51"/>
      <c r="E743" s="51"/>
      <c r="F743" s="51"/>
      <c r="G743" s="196"/>
      <c r="H743" s="196"/>
      <c r="I743" s="196"/>
      <c r="J743" s="196"/>
      <c r="K743" s="196"/>
      <c r="L743" s="196"/>
      <c r="M743" s="196"/>
      <c r="N743" s="196"/>
      <c r="O743" s="196"/>
      <c r="P743" s="196"/>
      <c r="Q743" s="196"/>
      <c r="R743" s="196"/>
      <c r="S743" s="196"/>
      <c r="T743" s="196"/>
      <c r="U743" s="196"/>
      <c r="V743" s="196"/>
    </row>
    <row r="744" spans="1:22" ht="14.5">
      <c r="A744" s="51"/>
      <c r="B744" s="82" t="s">
        <v>461</v>
      </c>
      <c r="C744" s="83" t="s">
        <v>357</v>
      </c>
      <c r="D744" s="101">
        <v>1</v>
      </c>
      <c r="E744" s="85">
        <v>200000</v>
      </c>
      <c r="F744" s="85" t="e">
        <f>#REF!*D744*E744</f>
        <v>#REF!</v>
      </c>
      <c r="G744" s="238"/>
      <c r="H744" s="238"/>
      <c r="I744" s="238"/>
      <c r="J744" s="238"/>
      <c r="K744" s="238"/>
      <c r="L744" s="238"/>
      <c r="M744" s="238"/>
      <c r="N744" s="238"/>
      <c r="O744" s="238"/>
      <c r="P744" s="238"/>
      <c r="Q744" s="238"/>
      <c r="R744" s="238"/>
      <c r="S744" s="238"/>
      <c r="T744" s="238"/>
      <c r="U744" s="238"/>
      <c r="V744" s="238"/>
    </row>
    <row r="745" spans="1:22" ht="14.5">
      <c r="A745" s="51"/>
      <c r="B745" s="82" t="s">
        <v>462</v>
      </c>
      <c r="C745" s="83" t="s">
        <v>357</v>
      </c>
      <c r="D745" s="101">
        <v>1</v>
      </c>
      <c r="E745" s="85">
        <v>150000</v>
      </c>
      <c r="F745" s="85" t="e">
        <f>#REF!*D745*E745</f>
        <v>#REF!</v>
      </c>
      <c r="G745" s="238"/>
      <c r="H745" s="238"/>
      <c r="I745" s="238"/>
      <c r="J745" s="238"/>
      <c r="K745" s="238"/>
      <c r="L745" s="238"/>
      <c r="M745" s="238"/>
      <c r="N745" s="238"/>
      <c r="O745" s="238"/>
      <c r="P745" s="238"/>
      <c r="Q745" s="238"/>
      <c r="R745" s="238"/>
      <c r="S745" s="238"/>
      <c r="T745" s="238"/>
      <c r="U745" s="238"/>
      <c r="V745" s="238"/>
    </row>
    <row r="746" spans="1:22" ht="14.5">
      <c r="A746" s="51"/>
      <c r="B746" s="82" t="s">
        <v>463</v>
      </c>
      <c r="C746" s="83" t="s">
        <v>357</v>
      </c>
      <c r="D746" s="101">
        <v>10</v>
      </c>
      <c r="E746" s="85">
        <v>2500</v>
      </c>
      <c r="F746" s="85" t="e">
        <f>#REF!*D746*E746</f>
        <v>#REF!</v>
      </c>
      <c r="G746" s="238"/>
      <c r="H746" s="238"/>
      <c r="I746" s="238"/>
      <c r="J746" s="238"/>
      <c r="K746" s="238"/>
      <c r="L746" s="238"/>
      <c r="M746" s="238"/>
      <c r="N746" s="238"/>
      <c r="O746" s="238"/>
      <c r="P746" s="238"/>
      <c r="Q746" s="238"/>
      <c r="R746" s="238"/>
      <c r="S746" s="238"/>
      <c r="T746" s="238"/>
      <c r="U746" s="238"/>
      <c r="V746" s="238"/>
    </row>
    <row r="747" spans="1:22" ht="14.5">
      <c r="A747" s="51"/>
      <c r="B747" s="82" t="s">
        <v>464</v>
      </c>
      <c r="C747" s="83" t="s">
        <v>357</v>
      </c>
      <c r="D747" s="101">
        <v>1</v>
      </c>
      <c r="E747" s="85">
        <v>10000</v>
      </c>
      <c r="F747" s="85" t="e">
        <f>#REF!*D747*E747</f>
        <v>#REF!</v>
      </c>
      <c r="G747" s="238"/>
      <c r="H747" s="238"/>
      <c r="I747" s="238"/>
      <c r="J747" s="238"/>
      <c r="K747" s="238"/>
      <c r="L747" s="238"/>
      <c r="M747" s="238"/>
      <c r="N747" s="238"/>
      <c r="O747" s="238"/>
      <c r="P747" s="238"/>
      <c r="Q747" s="238"/>
      <c r="R747" s="238"/>
      <c r="S747" s="238"/>
      <c r="T747" s="238"/>
      <c r="U747" s="238"/>
      <c r="V747" s="238"/>
    </row>
    <row r="748" spans="1:22" ht="14.5">
      <c r="A748" s="51"/>
      <c r="B748" s="51"/>
      <c r="C748" s="51"/>
      <c r="D748" s="51"/>
      <c r="E748" s="51"/>
      <c r="F748" s="51"/>
      <c r="G748" s="196"/>
      <c r="H748" s="196"/>
      <c r="I748" s="196"/>
      <c r="J748" s="196"/>
      <c r="K748" s="196"/>
      <c r="L748" s="196"/>
      <c r="M748" s="196"/>
      <c r="N748" s="196"/>
      <c r="O748" s="196"/>
      <c r="P748" s="196"/>
      <c r="Q748" s="196"/>
      <c r="R748" s="196"/>
      <c r="S748" s="196"/>
      <c r="T748" s="196"/>
      <c r="U748" s="196"/>
      <c r="V748" s="196"/>
    </row>
    <row r="749" spans="1:22" ht="14.5">
      <c r="A749" s="99">
        <v>3</v>
      </c>
      <c r="B749" s="100" t="s">
        <v>465</v>
      </c>
      <c r="C749" s="51"/>
      <c r="D749" s="51"/>
      <c r="E749" s="51"/>
      <c r="F749" s="51"/>
      <c r="G749" s="196"/>
      <c r="H749" s="196"/>
      <c r="I749" s="196"/>
      <c r="J749" s="196"/>
      <c r="K749" s="196"/>
      <c r="L749" s="196"/>
      <c r="M749" s="196"/>
      <c r="N749" s="196"/>
      <c r="O749" s="196"/>
      <c r="P749" s="196"/>
      <c r="Q749" s="196"/>
      <c r="R749" s="196"/>
      <c r="S749" s="196"/>
      <c r="T749" s="196"/>
      <c r="U749" s="196"/>
      <c r="V749" s="196"/>
    </row>
    <row r="750" spans="1:22" ht="14.5">
      <c r="A750" s="51"/>
      <c r="B750" s="82" t="s">
        <v>466</v>
      </c>
      <c r="C750" s="83" t="s">
        <v>357</v>
      </c>
      <c r="D750" s="101">
        <v>1</v>
      </c>
      <c r="E750" s="85">
        <v>40000</v>
      </c>
      <c r="F750" s="85" t="e">
        <f>#REF!*D750*E750</f>
        <v>#REF!</v>
      </c>
      <c r="G750" s="238"/>
      <c r="H750" s="238"/>
      <c r="I750" s="238"/>
      <c r="J750" s="238"/>
      <c r="K750" s="238"/>
      <c r="L750" s="238"/>
      <c r="M750" s="238"/>
      <c r="N750" s="238"/>
      <c r="O750" s="238"/>
      <c r="P750" s="238"/>
      <c r="Q750" s="238"/>
      <c r="R750" s="238"/>
      <c r="S750" s="238"/>
      <c r="T750" s="238"/>
      <c r="U750" s="238"/>
      <c r="V750" s="238"/>
    </row>
    <row r="751" spans="1:22" ht="14.5">
      <c r="A751" s="51"/>
      <c r="B751" s="82" t="s">
        <v>467</v>
      </c>
      <c r="C751" s="83" t="s">
        <v>357</v>
      </c>
      <c r="D751" s="101">
        <v>5</v>
      </c>
      <c r="E751" s="85">
        <v>12700</v>
      </c>
      <c r="F751" s="85" t="e">
        <f>#REF!*D751*E751</f>
        <v>#REF!</v>
      </c>
      <c r="G751" s="238"/>
      <c r="H751" s="238"/>
      <c r="I751" s="238"/>
      <c r="J751" s="238"/>
      <c r="K751" s="238"/>
      <c r="L751" s="238"/>
      <c r="M751" s="238"/>
      <c r="N751" s="238"/>
      <c r="O751" s="238"/>
      <c r="P751" s="238"/>
      <c r="Q751" s="238"/>
      <c r="R751" s="238"/>
      <c r="S751" s="238"/>
      <c r="T751" s="238"/>
      <c r="U751" s="238"/>
      <c r="V751" s="238"/>
    </row>
    <row r="752" spans="1:22" ht="14.5">
      <c r="A752" s="51"/>
      <c r="B752" s="82" t="s">
        <v>468</v>
      </c>
      <c r="C752" s="83" t="s">
        <v>357</v>
      </c>
      <c r="D752" s="101">
        <v>10</v>
      </c>
      <c r="E752" s="85">
        <v>17000</v>
      </c>
      <c r="F752" s="85" t="e">
        <f>#REF!*D752*E752</f>
        <v>#REF!</v>
      </c>
      <c r="G752" s="238"/>
      <c r="H752" s="238"/>
      <c r="I752" s="238"/>
      <c r="J752" s="238"/>
      <c r="K752" s="238"/>
      <c r="L752" s="238"/>
      <c r="M752" s="238"/>
      <c r="N752" s="238"/>
      <c r="O752" s="238"/>
      <c r="P752" s="238"/>
      <c r="Q752" s="238"/>
      <c r="R752" s="238"/>
      <c r="S752" s="238"/>
      <c r="T752" s="238"/>
      <c r="U752" s="238"/>
      <c r="V752" s="238"/>
    </row>
    <row r="753" spans="1:22" ht="14.5">
      <c r="A753" s="51"/>
      <c r="B753" s="51"/>
      <c r="C753" s="51"/>
      <c r="D753" s="51"/>
      <c r="E753" s="51"/>
      <c r="F753" s="51"/>
      <c r="G753" s="196"/>
      <c r="H753" s="196"/>
      <c r="I753" s="196"/>
      <c r="J753" s="196"/>
      <c r="K753" s="196"/>
      <c r="L753" s="196"/>
      <c r="M753" s="196"/>
      <c r="N753" s="196"/>
      <c r="O753" s="196"/>
      <c r="P753" s="196"/>
      <c r="Q753" s="196"/>
      <c r="R753" s="196"/>
      <c r="S753" s="196"/>
      <c r="T753" s="196"/>
      <c r="U753" s="196"/>
      <c r="V753" s="196"/>
    </row>
    <row r="754" spans="1:22" ht="14.5">
      <c r="A754" s="99">
        <v>4</v>
      </c>
      <c r="B754" s="100" t="s">
        <v>469</v>
      </c>
      <c r="C754" s="51"/>
      <c r="D754" s="51"/>
      <c r="E754" s="51"/>
      <c r="F754" s="51"/>
      <c r="G754" s="196"/>
      <c r="H754" s="196"/>
      <c r="I754" s="196"/>
      <c r="J754" s="196"/>
      <c r="K754" s="196"/>
      <c r="L754" s="196"/>
      <c r="M754" s="196"/>
      <c r="N754" s="196"/>
      <c r="O754" s="196"/>
      <c r="P754" s="196"/>
      <c r="Q754" s="196"/>
      <c r="R754" s="196"/>
      <c r="S754" s="196"/>
      <c r="T754" s="196"/>
      <c r="U754" s="196"/>
      <c r="V754" s="196"/>
    </row>
    <row r="755" spans="1:22" ht="14.5">
      <c r="A755" s="51"/>
      <c r="B755" s="82" t="s">
        <v>470</v>
      </c>
      <c r="C755" s="83" t="s">
        <v>357</v>
      </c>
      <c r="D755" s="101">
        <v>5</v>
      </c>
      <c r="E755" s="85">
        <v>8000</v>
      </c>
      <c r="F755" s="85" t="e">
        <f>#REF!*D755*E755</f>
        <v>#REF!</v>
      </c>
      <c r="G755" s="238"/>
      <c r="H755" s="238"/>
      <c r="I755" s="238"/>
      <c r="J755" s="238"/>
      <c r="K755" s="238"/>
      <c r="L755" s="238"/>
      <c r="M755" s="238"/>
      <c r="N755" s="238"/>
      <c r="O755" s="238"/>
      <c r="P755" s="238"/>
      <c r="Q755" s="238"/>
      <c r="R755" s="238"/>
      <c r="S755" s="238"/>
      <c r="T755" s="238"/>
      <c r="U755" s="238"/>
      <c r="V755" s="238"/>
    </row>
    <row r="756" spans="1:22" ht="14.5">
      <c r="A756" s="51"/>
      <c r="B756" s="82" t="s">
        <v>471</v>
      </c>
      <c r="C756" s="83" t="s">
        <v>357</v>
      </c>
      <c r="D756" s="101">
        <v>1</v>
      </c>
      <c r="E756" s="85">
        <v>40000</v>
      </c>
      <c r="F756" s="85" t="e">
        <f>#REF!*D756*E756</f>
        <v>#REF!</v>
      </c>
      <c r="G756" s="238"/>
      <c r="H756" s="238"/>
      <c r="I756" s="238"/>
      <c r="J756" s="238"/>
      <c r="K756" s="238"/>
      <c r="L756" s="238"/>
      <c r="M756" s="238"/>
      <c r="N756" s="238"/>
      <c r="O756" s="238"/>
      <c r="P756" s="238"/>
      <c r="Q756" s="238"/>
      <c r="R756" s="238"/>
      <c r="S756" s="238"/>
      <c r="T756" s="238"/>
      <c r="U756" s="238"/>
      <c r="V756" s="238"/>
    </row>
    <row r="757" spans="1:22" ht="14.5">
      <c r="A757" s="51"/>
      <c r="B757" s="82" t="s">
        <v>472</v>
      </c>
      <c r="C757" s="83" t="s">
        <v>357</v>
      </c>
      <c r="D757" s="101">
        <v>1</v>
      </c>
      <c r="E757" s="85">
        <v>15000</v>
      </c>
      <c r="F757" s="85" t="e">
        <f>#REF!*D757*E757</f>
        <v>#REF!</v>
      </c>
      <c r="G757" s="238"/>
      <c r="H757" s="238"/>
      <c r="I757" s="238"/>
      <c r="J757" s="238"/>
      <c r="K757" s="238"/>
      <c r="L757" s="238"/>
      <c r="M757" s="238"/>
      <c r="N757" s="238"/>
      <c r="O757" s="238"/>
      <c r="P757" s="238"/>
      <c r="Q757" s="238"/>
      <c r="R757" s="238"/>
      <c r="S757" s="238"/>
      <c r="T757" s="238"/>
      <c r="U757" s="238"/>
      <c r="V757" s="238"/>
    </row>
    <row r="758" spans="1:22" ht="14.5">
      <c r="A758" s="51"/>
      <c r="B758" s="51"/>
      <c r="C758" s="51"/>
      <c r="D758" s="51"/>
      <c r="E758" s="51"/>
      <c r="F758" s="51"/>
      <c r="G758" s="196"/>
      <c r="H758" s="196"/>
      <c r="I758" s="196"/>
      <c r="J758" s="196"/>
      <c r="K758" s="196"/>
      <c r="L758" s="196"/>
      <c r="M758" s="196"/>
      <c r="N758" s="196"/>
      <c r="O758" s="196"/>
      <c r="P758" s="196"/>
      <c r="Q758" s="196"/>
      <c r="R758" s="196"/>
      <c r="S758" s="196"/>
      <c r="T758" s="196"/>
      <c r="U758" s="196"/>
      <c r="V758" s="196"/>
    </row>
    <row r="759" spans="1:22" ht="14.5">
      <c r="A759" s="99">
        <v>5</v>
      </c>
      <c r="B759" s="100" t="s">
        <v>473</v>
      </c>
      <c r="C759" s="51"/>
      <c r="D759" s="51"/>
      <c r="E759" s="51"/>
      <c r="F759" s="51"/>
      <c r="G759" s="196"/>
      <c r="H759" s="196"/>
      <c r="I759" s="196"/>
      <c r="J759" s="196"/>
      <c r="K759" s="196"/>
      <c r="L759" s="196"/>
      <c r="M759" s="196"/>
      <c r="N759" s="196"/>
      <c r="O759" s="196"/>
      <c r="P759" s="196"/>
      <c r="Q759" s="196"/>
      <c r="R759" s="196"/>
      <c r="S759" s="196"/>
      <c r="T759" s="196"/>
      <c r="U759" s="196"/>
      <c r="V759" s="196"/>
    </row>
    <row r="760" spans="1:22" ht="14.5">
      <c r="A760" s="51"/>
      <c r="B760" s="82" t="s">
        <v>474</v>
      </c>
      <c r="C760" s="83" t="s">
        <v>357</v>
      </c>
      <c r="D760" s="101">
        <v>2</v>
      </c>
      <c r="E760" s="85">
        <v>250000</v>
      </c>
      <c r="F760" s="85" t="e">
        <f>#REF!*D760*E760</f>
        <v>#REF!</v>
      </c>
      <c r="G760" s="238"/>
      <c r="H760" s="238"/>
      <c r="I760" s="238"/>
      <c r="J760" s="238"/>
      <c r="K760" s="238"/>
      <c r="L760" s="238"/>
      <c r="M760" s="238"/>
      <c r="N760" s="238"/>
      <c r="O760" s="238"/>
      <c r="P760" s="238"/>
      <c r="Q760" s="238"/>
      <c r="R760" s="238"/>
      <c r="S760" s="238"/>
      <c r="T760" s="238"/>
      <c r="U760" s="238"/>
      <c r="V760" s="238"/>
    </row>
    <row r="761" spans="1:22" ht="14.5">
      <c r="A761" s="51"/>
      <c r="B761" s="82" t="s">
        <v>475</v>
      </c>
      <c r="C761" s="83" t="s">
        <v>357</v>
      </c>
      <c r="D761" s="101">
        <v>5</v>
      </c>
      <c r="E761" s="85">
        <v>7000</v>
      </c>
      <c r="F761" s="85" t="e">
        <f>#REF!*D761*E761</f>
        <v>#REF!</v>
      </c>
      <c r="G761" s="238"/>
      <c r="H761" s="238"/>
      <c r="I761" s="238"/>
      <c r="J761" s="238"/>
      <c r="K761" s="238"/>
      <c r="L761" s="238"/>
      <c r="M761" s="238"/>
      <c r="N761" s="238"/>
      <c r="O761" s="238"/>
      <c r="P761" s="238"/>
      <c r="Q761" s="238"/>
      <c r="R761" s="238"/>
      <c r="S761" s="238"/>
      <c r="T761" s="238"/>
      <c r="U761" s="238"/>
      <c r="V761" s="238"/>
    </row>
    <row r="762" spans="1:22" ht="14.5">
      <c r="A762" s="51"/>
      <c r="B762" s="82" t="s">
        <v>476</v>
      </c>
      <c r="C762" s="83" t="s">
        <v>356</v>
      </c>
      <c r="D762" s="101">
        <v>1</v>
      </c>
      <c r="E762" s="85">
        <v>45000</v>
      </c>
      <c r="F762" s="85" t="e">
        <f>#REF!*D762*E762</f>
        <v>#REF!</v>
      </c>
      <c r="G762" s="238"/>
      <c r="H762" s="238"/>
      <c r="I762" s="238"/>
      <c r="J762" s="238"/>
      <c r="K762" s="238"/>
      <c r="L762" s="238"/>
      <c r="M762" s="238"/>
      <c r="N762" s="238"/>
      <c r="O762" s="238"/>
      <c r="P762" s="238"/>
      <c r="Q762" s="238"/>
      <c r="R762" s="238"/>
      <c r="S762" s="238"/>
      <c r="T762" s="238"/>
      <c r="U762" s="238"/>
      <c r="V762" s="238"/>
    </row>
    <row r="763" spans="1:22" ht="14.5">
      <c r="A763" s="51"/>
      <c r="B763" s="51"/>
      <c r="C763" s="51"/>
      <c r="D763" s="51"/>
      <c r="E763" s="51"/>
      <c r="F763" s="51"/>
      <c r="G763" s="196"/>
      <c r="H763" s="196"/>
      <c r="I763" s="196"/>
      <c r="J763" s="196"/>
      <c r="K763" s="196"/>
      <c r="L763" s="196"/>
      <c r="M763" s="196"/>
      <c r="N763" s="196"/>
      <c r="O763" s="196"/>
      <c r="P763" s="196"/>
      <c r="Q763" s="196"/>
      <c r="R763" s="196"/>
      <c r="S763" s="196"/>
      <c r="T763" s="196"/>
      <c r="U763" s="196"/>
      <c r="V763" s="196"/>
    </row>
    <row r="764" spans="1:22" ht="14.5">
      <c r="A764" s="99">
        <v>6</v>
      </c>
      <c r="B764" s="100" t="s">
        <v>477</v>
      </c>
      <c r="C764" s="51"/>
      <c r="D764" s="51"/>
      <c r="E764" s="51"/>
      <c r="F764" s="51"/>
      <c r="G764" s="196"/>
      <c r="H764" s="196"/>
      <c r="I764" s="196"/>
      <c r="J764" s="196"/>
      <c r="K764" s="196"/>
      <c r="L764" s="196"/>
      <c r="M764" s="196"/>
      <c r="N764" s="196"/>
      <c r="O764" s="196"/>
      <c r="P764" s="196"/>
      <c r="Q764" s="196"/>
      <c r="R764" s="196"/>
      <c r="S764" s="196"/>
      <c r="T764" s="196"/>
      <c r="U764" s="196"/>
      <c r="V764" s="196"/>
    </row>
    <row r="765" spans="1:22" ht="14.5">
      <c r="A765" s="51"/>
      <c r="B765" s="82" t="s">
        <v>478</v>
      </c>
      <c r="C765" s="83" t="s">
        <v>357</v>
      </c>
      <c r="D765" s="101">
        <v>10</v>
      </c>
      <c r="E765" s="85">
        <v>1500</v>
      </c>
      <c r="F765" s="85" t="e">
        <f>#REF!*D765*E765</f>
        <v>#REF!</v>
      </c>
      <c r="G765" s="238"/>
      <c r="H765" s="238"/>
      <c r="I765" s="238"/>
      <c r="J765" s="238"/>
      <c r="K765" s="238"/>
      <c r="L765" s="238"/>
      <c r="M765" s="238"/>
      <c r="N765" s="238"/>
      <c r="O765" s="238"/>
      <c r="P765" s="238"/>
      <c r="Q765" s="238"/>
      <c r="R765" s="238"/>
      <c r="S765" s="238"/>
      <c r="T765" s="238"/>
      <c r="U765" s="238"/>
      <c r="V765" s="238"/>
    </row>
    <row r="766" spans="1:22" ht="14.5">
      <c r="A766" s="51"/>
      <c r="B766" s="82" t="s">
        <v>479</v>
      </c>
      <c r="C766" s="83" t="s">
        <v>357</v>
      </c>
      <c r="D766" s="101">
        <v>1</v>
      </c>
      <c r="E766" s="85">
        <v>35000</v>
      </c>
      <c r="F766" s="85" t="e">
        <f>#REF!*D766*E766</f>
        <v>#REF!</v>
      </c>
      <c r="G766" s="238"/>
      <c r="H766" s="238"/>
      <c r="I766" s="238"/>
      <c r="J766" s="238"/>
      <c r="K766" s="238"/>
      <c r="L766" s="238"/>
      <c r="M766" s="238"/>
      <c r="N766" s="238"/>
      <c r="O766" s="238"/>
      <c r="P766" s="238"/>
      <c r="Q766" s="238"/>
      <c r="R766" s="238"/>
      <c r="S766" s="238"/>
      <c r="T766" s="238"/>
      <c r="U766" s="238"/>
      <c r="V766" s="238"/>
    </row>
    <row r="767" spans="1:22" ht="14.5">
      <c r="A767" s="51"/>
      <c r="B767" s="82" t="s">
        <v>480</v>
      </c>
      <c r="C767" s="83" t="s">
        <v>357</v>
      </c>
      <c r="D767" s="101">
        <v>3</v>
      </c>
      <c r="E767" s="85">
        <v>45000</v>
      </c>
      <c r="F767" s="85" t="e">
        <f>#REF!*D767*E767</f>
        <v>#REF!</v>
      </c>
      <c r="G767" s="238"/>
      <c r="H767" s="238"/>
      <c r="I767" s="238"/>
      <c r="J767" s="238"/>
      <c r="K767" s="238"/>
      <c r="L767" s="238"/>
      <c r="M767" s="238"/>
      <c r="N767" s="238"/>
      <c r="O767" s="238"/>
      <c r="P767" s="238"/>
      <c r="Q767" s="238"/>
      <c r="R767" s="238"/>
      <c r="S767" s="238"/>
      <c r="T767" s="238"/>
      <c r="U767" s="238"/>
      <c r="V767" s="238"/>
    </row>
    <row r="768" spans="1:22" ht="14.5">
      <c r="A768" s="51"/>
      <c r="B768" s="51"/>
      <c r="C768" s="51"/>
      <c r="D768" s="51"/>
      <c r="E768" s="51"/>
      <c r="F768" s="51"/>
      <c r="G768" s="196"/>
      <c r="H768" s="196"/>
      <c r="I768" s="196"/>
      <c r="J768" s="196"/>
      <c r="K768" s="196"/>
      <c r="L768" s="196"/>
      <c r="M768" s="196"/>
      <c r="N768" s="196"/>
      <c r="O768" s="196"/>
      <c r="P768" s="196"/>
      <c r="Q768" s="196"/>
      <c r="R768" s="196"/>
      <c r="S768" s="196"/>
      <c r="T768" s="196"/>
      <c r="U768" s="196"/>
      <c r="V768" s="196"/>
    </row>
    <row r="769" spans="1:22" ht="14.5">
      <c r="A769" s="99">
        <v>7</v>
      </c>
      <c r="B769" s="100" t="s">
        <v>481</v>
      </c>
      <c r="C769" s="51"/>
      <c r="D769" s="51"/>
      <c r="E769" s="51"/>
      <c r="F769" s="51"/>
      <c r="G769" s="196"/>
      <c r="H769" s="196"/>
      <c r="I769" s="196"/>
      <c r="J769" s="196"/>
      <c r="K769" s="196"/>
      <c r="L769" s="196"/>
      <c r="M769" s="196"/>
      <c r="N769" s="196"/>
      <c r="O769" s="196"/>
      <c r="P769" s="196"/>
      <c r="Q769" s="196"/>
      <c r="R769" s="196"/>
      <c r="S769" s="196"/>
      <c r="T769" s="196"/>
      <c r="U769" s="196"/>
      <c r="V769" s="196"/>
    </row>
    <row r="770" spans="1:22" ht="14.5">
      <c r="A770" s="51"/>
      <c r="B770" s="82" t="s">
        <v>482</v>
      </c>
      <c r="C770" s="83" t="s">
        <v>357</v>
      </c>
      <c r="D770" s="101">
        <v>1</v>
      </c>
      <c r="E770" s="85">
        <v>150000</v>
      </c>
      <c r="F770" s="85" t="e">
        <f>#REF!*D770*E770</f>
        <v>#REF!</v>
      </c>
      <c r="G770" s="238"/>
      <c r="H770" s="238"/>
      <c r="I770" s="238"/>
      <c r="J770" s="238"/>
      <c r="K770" s="238"/>
      <c r="L770" s="238"/>
      <c r="M770" s="238"/>
      <c r="N770" s="238"/>
      <c r="O770" s="238"/>
      <c r="P770" s="238"/>
      <c r="Q770" s="238"/>
      <c r="R770" s="238"/>
      <c r="S770" s="238"/>
      <c r="T770" s="238"/>
      <c r="U770" s="238"/>
      <c r="V770" s="238"/>
    </row>
    <row r="771" spans="1:22" ht="14.5">
      <c r="A771" s="51"/>
      <c r="B771" s="82" t="s">
        <v>483</v>
      </c>
      <c r="C771" s="83" t="s">
        <v>357</v>
      </c>
      <c r="D771" s="101">
        <v>10</v>
      </c>
      <c r="E771" s="85">
        <v>45000</v>
      </c>
      <c r="F771" s="85" t="e">
        <f>#REF!*D771*E771</f>
        <v>#REF!</v>
      </c>
      <c r="G771" s="238"/>
      <c r="H771" s="238"/>
      <c r="I771" s="238"/>
      <c r="J771" s="238"/>
      <c r="K771" s="238"/>
      <c r="L771" s="238"/>
      <c r="M771" s="238"/>
      <c r="N771" s="238"/>
      <c r="O771" s="238"/>
      <c r="P771" s="238"/>
      <c r="Q771" s="238"/>
      <c r="R771" s="238"/>
      <c r="S771" s="238"/>
      <c r="T771" s="238"/>
      <c r="U771" s="238"/>
      <c r="V771" s="238"/>
    </row>
    <row r="772" spans="1:22" ht="14.5">
      <c r="A772" s="51"/>
      <c r="B772" s="82" t="s">
        <v>484</v>
      </c>
      <c r="C772" s="83" t="s">
        <v>357</v>
      </c>
      <c r="D772" s="101">
        <v>3</v>
      </c>
      <c r="E772" s="85">
        <v>55000</v>
      </c>
      <c r="F772" s="85" t="e">
        <f>#REF!*D772*E772</f>
        <v>#REF!</v>
      </c>
      <c r="G772" s="238"/>
      <c r="H772" s="238"/>
      <c r="I772" s="238"/>
      <c r="J772" s="238"/>
      <c r="K772" s="238"/>
      <c r="L772" s="238"/>
      <c r="M772" s="238"/>
      <c r="N772" s="238"/>
      <c r="O772" s="238"/>
      <c r="P772" s="238"/>
      <c r="Q772" s="238"/>
      <c r="R772" s="238"/>
      <c r="S772" s="238"/>
      <c r="T772" s="238"/>
      <c r="U772" s="238"/>
      <c r="V772" s="238"/>
    </row>
    <row r="773" spans="1:22" ht="14.5">
      <c r="A773" s="51"/>
      <c r="B773" s="409" t="s">
        <v>485</v>
      </c>
      <c r="C773" s="410"/>
      <c r="D773" s="410"/>
      <c r="E773" s="411"/>
      <c r="F773" s="192" t="e">
        <f>SUM(F738:F772)</f>
        <v>#REF!</v>
      </c>
      <c r="G773" s="239"/>
      <c r="H773" s="239"/>
      <c r="I773" s="239"/>
      <c r="J773" s="239"/>
      <c r="K773" s="239"/>
      <c r="L773" s="239"/>
      <c r="M773" s="239"/>
      <c r="N773" s="239"/>
      <c r="O773" s="239"/>
      <c r="P773" s="239"/>
      <c r="Q773" s="239"/>
      <c r="R773" s="239"/>
      <c r="S773" s="239"/>
      <c r="T773" s="239"/>
      <c r="U773" s="239"/>
      <c r="V773" s="239"/>
    </row>
    <row r="775" spans="1:22">
      <c r="A775" s="2">
        <v>6</v>
      </c>
      <c r="B775" s="2" t="s">
        <v>509</v>
      </c>
    </row>
    <row r="777" spans="1:22" ht="14.5">
      <c r="A777" s="101">
        <v>1</v>
      </c>
      <c r="B777" s="82" t="s">
        <v>490</v>
      </c>
      <c r="C777" s="85" t="e">
        <f>E804</f>
        <v>#REF!</v>
      </c>
    </row>
    <row r="778" spans="1:22" ht="14.5">
      <c r="A778" s="101">
        <v>2</v>
      </c>
      <c r="B778" s="82" t="s">
        <v>491</v>
      </c>
      <c r="C778" s="85" t="e">
        <f>E810</f>
        <v>#REF!</v>
      </c>
    </row>
    <row r="779" spans="1:22" ht="14.5">
      <c r="A779" s="101">
        <v>3</v>
      </c>
      <c r="B779" s="82" t="s">
        <v>492</v>
      </c>
      <c r="C779" s="85" t="e">
        <f>E815</f>
        <v>#REF!</v>
      </c>
    </row>
    <row r="780" spans="1:22" ht="14.5">
      <c r="A780" s="101">
        <v>4</v>
      </c>
      <c r="B780" s="82" t="s">
        <v>493</v>
      </c>
      <c r="C780" s="85" t="e">
        <f>E819</f>
        <v>#REF!</v>
      </c>
    </row>
    <row r="781" spans="1:22" ht="14.5">
      <c r="A781" s="101">
        <v>5</v>
      </c>
      <c r="B781" s="82" t="s">
        <v>494</v>
      </c>
      <c r="C781" s="85" t="e">
        <f>E824</f>
        <v>#REF!</v>
      </c>
    </row>
    <row r="782" spans="1:22" ht="14.5">
      <c r="A782" s="101">
        <v>6</v>
      </c>
      <c r="B782" s="82" t="s">
        <v>495</v>
      </c>
      <c r="C782" s="85" t="e">
        <f>E826</f>
        <v>#REF!</v>
      </c>
    </row>
    <row r="783" spans="1:22" ht="14.5">
      <c r="A783" s="101">
        <v>7</v>
      </c>
      <c r="B783" s="82" t="s">
        <v>496</v>
      </c>
      <c r="C783" s="85" t="e">
        <f>E829</f>
        <v>#REF!</v>
      </c>
    </row>
    <row r="784" spans="1:22" ht="14.5">
      <c r="A784" s="101">
        <v>8</v>
      </c>
      <c r="B784" s="82" t="s">
        <v>497</v>
      </c>
      <c r="C784" s="85" t="e">
        <f>E838</f>
        <v>#REF!</v>
      </c>
    </row>
    <row r="785" spans="1:5" ht="14.5">
      <c r="A785" s="101">
        <v>9</v>
      </c>
      <c r="B785" s="82" t="s">
        <v>498</v>
      </c>
      <c r="C785" s="85" t="e">
        <f>E844</f>
        <v>#REF!</v>
      </c>
    </row>
    <row r="786" spans="1:5" ht="14.5">
      <c r="A786" s="101">
        <v>10</v>
      </c>
      <c r="B786" s="82" t="s">
        <v>499</v>
      </c>
      <c r="C786" s="85" t="e">
        <f>E849</f>
        <v>#REF!</v>
      </c>
    </row>
    <row r="787" spans="1:5" ht="14.5">
      <c r="A787" s="101">
        <v>11</v>
      </c>
      <c r="B787" s="82" t="s">
        <v>500</v>
      </c>
      <c r="C787" s="85" t="e">
        <f>E851</f>
        <v>#REF!</v>
      </c>
    </row>
    <row r="788" spans="1:5" ht="14.5">
      <c r="A788" s="101">
        <v>12</v>
      </c>
      <c r="B788" s="82" t="s">
        <v>501</v>
      </c>
      <c r="C788" s="85" t="e">
        <f>E856</f>
        <v>#REF!</v>
      </c>
    </row>
    <row r="789" spans="1:5" ht="14.5">
      <c r="A789" s="101">
        <v>13</v>
      </c>
      <c r="B789" s="82" t="s">
        <v>502</v>
      </c>
      <c r="C789" s="85" t="e">
        <f>E858</f>
        <v>#REF!</v>
      </c>
    </row>
    <row r="790" spans="1:5" ht="14.5">
      <c r="A790" s="101">
        <v>14</v>
      </c>
      <c r="B790" s="82" t="s">
        <v>503</v>
      </c>
      <c r="C790" s="85" t="e">
        <f>E880</f>
        <v>#REF!</v>
      </c>
    </row>
    <row r="791" spans="1:5" ht="14.5">
      <c r="A791" s="101">
        <v>15</v>
      </c>
      <c r="B791" s="82" t="s">
        <v>504</v>
      </c>
      <c r="C791" s="85" t="e">
        <f>E882</f>
        <v>#REF!</v>
      </c>
    </row>
    <row r="792" spans="1:5" ht="14.5">
      <c r="A792" s="101">
        <v>16</v>
      </c>
      <c r="B792" s="82" t="s">
        <v>505</v>
      </c>
      <c r="C792" s="85" t="e">
        <f>E885</f>
        <v>#REF!</v>
      </c>
    </row>
    <row r="793" spans="1:5" ht="14.5">
      <c r="A793" s="101">
        <v>17</v>
      </c>
      <c r="B793" s="82" t="s">
        <v>506</v>
      </c>
      <c r="C793" s="85" t="e">
        <f>E889</f>
        <v>#REF!</v>
      </c>
    </row>
    <row r="794" spans="1:5" ht="14.5">
      <c r="A794" s="101">
        <v>18</v>
      </c>
      <c r="B794" s="82" t="s">
        <v>507</v>
      </c>
      <c r="C794" s="85" t="e">
        <f>E895</f>
        <v>#REF!</v>
      </c>
    </row>
    <row r="795" spans="1:5" ht="14.5">
      <c r="A795" s="101">
        <v>19</v>
      </c>
      <c r="B795" s="82" t="s">
        <v>508</v>
      </c>
      <c r="C795" s="85" t="e">
        <f>E897</f>
        <v>#REF!</v>
      </c>
    </row>
    <row r="796" spans="1:5" ht="18.5">
      <c r="A796" s="51"/>
      <c r="B796" s="52" t="s">
        <v>488</v>
      </c>
      <c r="C796" s="165" t="e">
        <f>SUM(C777:C795)</f>
        <v>#REF!</v>
      </c>
    </row>
    <row r="797" spans="1:5" ht="18.5">
      <c r="A797" s="51"/>
      <c r="B797" s="52" t="s">
        <v>489</v>
      </c>
      <c r="C797" s="165" t="e">
        <f>C796*2</f>
        <v>#REF!</v>
      </c>
    </row>
    <row r="800" spans="1:5" ht="14.5">
      <c r="A800" s="96" t="s">
        <v>322</v>
      </c>
      <c r="B800" s="97" t="s">
        <v>323</v>
      </c>
      <c r="C800" s="97" t="s">
        <v>324</v>
      </c>
      <c r="D800" s="98" t="s">
        <v>326</v>
      </c>
      <c r="E800" s="98" t="s">
        <v>204</v>
      </c>
    </row>
    <row r="801" spans="1:5" ht="14.5">
      <c r="A801" s="99">
        <v>1</v>
      </c>
      <c r="B801" s="100" t="s">
        <v>361</v>
      </c>
      <c r="C801" s="51"/>
      <c r="D801" s="51"/>
      <c r="E801" s="51"/>
    </row>
    <row r="802" spans="1:5" ht="14.5">
      <c r="A802" s="51"/>
      <c r="B802" s="82" t="s">
        <v>327</v>
      </c>
      <c r="C802" s="83" t="s">
        <v>328</v>
      </c>
      <c r="D802" s="84">
        <v>12</v>
      </c>
      <c r="E802" s="85" t="e">
        <f>#REF!*D802</f>
        <v>#REF!</v>
      </c>
    </row>
    <row r="803" spans="1:5" ht="14.5">
      <c r="A803" s="51"/>
      <c r="B803" s="82" t="s">
        <v>329</v>
      </c>
      <c r="C803" s="83" t="s">
        <v>328</v>
      </c>
      <c r="D803" s="84">
        <v>18</v>
      </c>
      <c r="E803" s="85" t="e">
        <f>#REF!*D803</f>
        <v>#REF!</v>
      </c>
    </row>
    <row r="804" spans="1:5" ht="14.5">
      <c r="A804" s="51"/>
      <c r="B804" s="51"/>
      <c r="C804" s="51"/>
      <c r="D804" s="203" t="s">
        <v>321</v>
      </c>
      <c r="E804" s="204" t="e">
        <f>SUM(E802:E803)</f>
        <v>#REF!</v>
      </c>
    </row>
    <row r="805" spans="1:5" ht="14.5">
      <c r="A805" s="99">
        <v>2</v>
      </c>
      <c r="B805" s="100" t="s">
        <v>362</v>
      </c>
      <c r="C805" s="51"/>
      <c r="D805" s="51"/>
      <c r="E805" s="51"/>
    </row>
    <row r="806" spans="1:5" ht="14.5">
      <c r="A806" s="51"/>
      <c r="B806" s="82" t="s">
        <v>330</v>
      </c>
      <c r="C806" s="83" t="s">
        <v>331</v>
      </c>
      <c r="D806" s="84">
        <v>60</v>
      </c>
      <c r="E806" s="85" t="e">
        <f>#REF!*D806</f>
        <v>#REF!</v>
      </c>
    </row>
    <row r="807" spans="1:5" ht="14.5">
      <c r="A807" s="51"/>
      <c r="B807" s="82" t="s">
        <v>332</v>
      </c>
      <c r="C807" s="83" t="s">
        <v>331</v>
      </c>
      <c r="D807" s="84">
        <v>14</v>
      </c>
      <c r="E807" s="85" t="e">
        <f>#REF!*D807</f>
        <v>#REF!</v>
      </c>
    </row>
    <row r="808" spans="1:5" ht="14.5">
      <c r="A808" s="51"/>
      <c r="B808" s="82" t="s">
        <v>333</v>
      </c>
      <c r="C808" s="83" t="s">
        <v>328</v>
      </c>
      <c r="D808" s="84">
        <v>11</v>
      </c>
      <c r="E808" s="85" t="e">
        <f>#REF!*D808</f>
        <v>#REF!</v>
      </c>
    </row>
    <row r="809" spans="1:5" ht="14.5">
      <c r="A809" s="51"/>
      <c r="B809" s="82" t="s">
        <v>510</v>
      </c>
      <c r="C809" s="83" t="s">
        <v>328</v>
      </c>
      <c r="D809" s="84">
        <v>35</v>
      </c>
      <c r="E809" s="85" t="e">
        <f>#REF!*D809</f>
        <v>#REF!</v>
      </c>
    </row>
    <row r="810" spans="1:5" ht="14.5">
      <c r="A810" s="51"/>
      <c r="B810" s="51"/>
      <c r="C810" s="51"/>
      <c r="D810" s="203" t="s">
        <v>321</v>
      </c>
      <c r="E810" s="204" t="e">
        <f>SUM(E806:E809)</f>
        <v>#REF!</v>
      </c>
    </row>
    <row r="811" spans="1:5" ht="14.5">
      <c r="A811" s="99">
        <v>3</v>
      </c>
      <c r="B811" s="100" t="s">
        <v>363</v>
      </c>
      <c r="C811" s="51"/>
      <c r="D811" s="51"/>
      <c r="E811" s="51"/>
    </row>
    <row r="812" spans="1:5" ht="14.5">
      <c r="A812" s="51"/>
      <c r="B812" s="82" t="s">
        <v>335</v>
      </c>
      <c r="C812" s="83" t="s">
        <v>331</v>
      </c>
      <c r="D812" s="84">
        <v>285</v>
      </c>
      <c r="E812" s="85" t="e">
        <f>#REF!*D812</f>
        <v>#REF!</v>
      </c>
    </row>
    <row r="813" spans="1:5" ht="14.5">
      <c r="A813" s="51"/>
      <c r="B813" s="82" t="s">
        <v>511</v>
      </c>
      <c r="C813" s="83" t="s">
        <v>331</v>
      </c>
      <c r="D813" s="84">
        <v>475</v>
      </c>
      <c r="E813" s="85" t="e">
        <f>#REF!*D813</f>
        <v>#REF!</v>
      </c>
    </row>
    <row r="814" spans="1:5" ht="14.5">
      <c r="A814" s="51"/>
      <c r="B814" s="82" t="s">
        <v>512</v>
      </c>
      <c r="C814" s="83" t="s">
        <v>331</v>
      </c>
      <c r="D814" s="84">
        <v>535</v>
      </c>
      <c r="E814" s="85" t="e">
        <f>#REF!*D814</f>
        <v>#REF!</v>
      </c>
    </row>
    <row r="815" spans="1:5" ht="14.5">
      <c r="A815" s="51"/>
      <c r="B815" s="51"/>
      <c r="C815" s="51"/>
      <c r="D815" s="203" t="s">
        <v>321</v>
      </c>
      <c r="E815" s="204" t="e">
        <f>SUM(E812:E814)</f>
        <v>#REF!</v>
      </c>
    </row>
    <row r="816" spans="1:5" ht="14.5">
      <c r="A816" s="99">
        <v>4</v>
      </c>
      <c r="B816" s="100" t="s">
        <v>364</v>
      </c>
      <c r="C816" s="51"/>
      <c r="D816" s="51"/>
      <c r="E816" s="51"/>
    </row>
    <row r="817" spans="1:5" ht="14.5">
      <c r="A817" s="51"/>
      <c r="B817" s="82" t="s">
        <v>338</v>
      </c>
      <c r="C817" s="83" t="s">
        <v>339</v>
      </c>
      <c r="D817" s="85">
        <v>260000</v>
      </c>
      <c r="E817" s="85" t="e">
        <f>#REF!*D817</f>
        <v>#REF!</v>
      </c>
    </row>
    <row r="818" spans="1:5" ht="14.5">
      <c r="A818" s="51"/>
      <c r="B818" s="82" t="s">
        <v>340</v>
      </c>
      <c r="C818" s="83" t="s">
        <v>339</v>
      </c>
      <c r="D818" s="85">
        <v>260000</v>
      </c>
      <c r="E818" s="85" t="e">
        <f>#REF!*D818</f>
        <v>#REF!</v>
      </c>
    </row>
    <row r="819" spans="1:5" ht="14.5">
      <c r="A819" s="51"/>
      <c r="B819" s="51"/>
      <c r="C819" s="51"/>
      <c r="D819" s="203" t="s">
        <v>321</v>
      </c>
      <c r="E819" s="204" t="e">
        <f>SUM(E817:E818)</f>
        <v>#REF!</v>
      </c>
    </row>
    <row r="820" spans="1:5" ht="14.5">
      <c r="A820" s="99">
        <v>5</v>
      </c>
      <c r="B820" s="100" t="s">
        <v>365</v>
      </c>
      <c r="C820" s="51"/>
      <c r="D820" s="51"/>
      <c r="E820" s="51"/>
    </row>
    <row r="821" spans="1:5" ht="14.5">
      <c r="A821" s="51"/>
      <c r="B821" s="82" t="s">
        <v>513</v>
      </c>
      <c r="C821" s="83" t="s">
        <v>331</v>
      </c>
      <c r="D821" s="84">
        <v>435</v>
      </c>
      <c r="E821" s="85" t="e">
        <f>#REF!*D821</f>
        <v>#REF!</v>
      </c>
    </row>
    <row r="822" spans="1:5" ht="14.5">
      <c r="A822" s="51"/>
      <c r="B822" s="82" t="s">
        <v>514</v>
      </c>
      <c r="C822" s="83" t="s">
        <v>331</v>
      </c>
      <c r="D822" s="84">
        <v>455</v>
      </c>
      <c r="E822" s="85" t="e">
        <f>#REF!*D822</f>
        <v>#REF!</v>
      </c>
    </row>
    <row r="823" spans="1:5" ht="14.5">
      <c r="A823" s="51"/>
      <c r="B823" s="82" t="s">
        <v>515</v>
      </c>
      <c r="C823" s="83" t="s">
        <v>331</v>
      </c>
      <c r="D823" s="84">
        <v>52</v>
      </c>
      <c r="E823" s="85" t="e">
        <f>#REF!*D823</f>
        <v>#REF!</v>
      </c>
    </row>
    <row r="824" spans="1:5" ht="14.5">
      <c r="A824" s="51"/>
      <c r="B824" s="51"/>
      <c r="C824" s="51"/>
      <c r="D824" s="203" t="s">
        <v>321</v>
      </c>
      <c r="E824" s="204" t="e">
        <f>SUM(E821:E823)</f>
        <v>#REF!</v>
      </c>
    </row>
    <row r="825" spans="1:5" ht="14.5">
      <c r="A825" s="101">
        <v>6</v>
      </c>
      <c r="B825" s="100" t="s">
        <v>516</v>
      </c>
      <c r="C825" s="51"/>
      <c r="D825" s="51"/>
      <c r="E825" s="51"/>
    </row>
    <row r="826" spans="1:5" ht="29">
      <c r="A826" s="68"/>
      <c r="B826" s="62" t="s">
        <v>517</v>
      </c>
      <c r="C826" s="133" t="s">
        <v>328</v>
      </c>
      <c r="D826" s="207">
        <v>350</v>
      </c>
      <c r="E826" s="85" t="e">
        <f>#REF!*D826</f>
        <v>#REF!</v>
      </c>
    </row>
    <row r="827" spans="1:5" ht="14.5">
      <c r="A827" s="51"/>
      <c r="B827" s="51"/>
      <c r="C827" s="51"/>
      <c r="D827" s="51"/>
      <c r="E827" s="51"/>
    </row>
    <row r="828" spans="1:5" ht="14.5">
      <c r="A828" s="101">
        <v>7</v>
      </c>
      <c r="B828" s="100" t="s">
        <v>518</v>
      </c>
      <c r="C828" s="51"/>
      <c r="D828" s="51"/>
      <c r="E828" s="51"/>
    </row>
    <row r="829" spans="1:5" ht="29">
      <c r="A829" s="62"/>
      <c r="B829" s="82" t="s">
        <v>519</v>
      </c>
      <c r="C829" s="133" t="s">
        <v>328</v>
      </c>
      <c r="D829" s="207">
        <v>380</v>
      </c>
      <c r="E829" s="85" t="e">
        <f>#REF!*D829</f>
        <v>#REF!</v>
      </c>
    </row>
    <row r="830" spans="1:5" ht="14.5">
      <c r="A830" s="51"/>
      <c r="B830" s="51"/>
      <c r="C830" s="51"/>
      <c r="D830" s="51"/>
      <c r="E830" s="51"/>
    </row>
    <row r="831" spans="1:5" ht="14.5">
      <c r="A831" s="101">
        <v>8</v>
      </c>
      <c r="B831" s="100" t="s">
        <v>520</v>
      </c>
      <c r="C831" s="51"/>
      <c r="D831" s="51"/>
      <c r="E831" s="51"/>
    </row>
    <row r="832" spans="1:5" ht="14.5">
      <c r="A832" s="51"/>
      <c r="B832" s="100" t="s">
        <v>521</v>
      </c>
      <c r="C832" s="51"/>
      <c r="D832" s="51"/>
      <c r="E832" s="51"/>
    </row>
    <row r="833" spans="1:5" ht="29">
      <c r="A833" s="62"/>
      <c r="B833" s="82" t="s">
        <v>522</v>
      </c>
      <c r="C833" s="170" t="s">
        <v>357</v>
      </c>
      <c r="D833" s="210">
        <v>700000</v>
      </c>
      <c r="E833" s="85" t="e">
        <f>#REF!*D833</f>
        <v>#REF!</v>
      </c>
    </row>
    <row r="834" spans="1:5" ht="14.5">
      <c r="A834" s="51"/>
      <c r="B834" s="100" t="s">
        <v>523</v>
      </c>
      <c r="C834" s="51"/>
      <c r="D834" s="51"/>
      <c r="E834" s="51"/>
    </row>
    <row r="835" spans="1:5" ht="14.5">
      <c r="A835" s="51"/>
      <c r="B835" s="82" t="s">
        <v>524</v>
      </c>
      <c r="C835" s="83" t="s">
        <v>357</v>
      </c>
      <c r="D835" s="85">
        <v>8340000</v>
      </c>
      <c r="E835" s="85" t="e">
        <f>#REF!*D835</f>
        <v>#REF!</v>
      </c>
    </row>
    <row r="836" spans="1:5" ht="14.5">
      <c r="A836" s="51"/>
      <c r="B836" s="100" t="s">
        <v>525</v>
      </c>
      <c r="C836" s="51"/>
      <c r="D836" s="51"/>
      <c r="E836" s="51"/>
    </row>
    <row r="837" spans="1:5" ht="29">
      <c r="A837" s="68"/>
      <c r="B837" s="62" t="s">
        <v>526</v>
      </c>
      <c r="C837" s="133" t="s">
        <v>357</v>
      </c>
      <c r="D837" s="208">
        <v>2085000</v>
      </c>
      <c r="E837" s="85" t="e">
        <f>#REF!*D837</f>
        <v>#REF!</v>
      </c>
    </row>
    <row r="838" spans="1:5" ht="14.5">
      <c r="A838" s="51"/>
      <c r="B838" s="51"/>
      <c r="C838" s="51"/>
      <c r="D838" s="203" t="s">
        <v>321</v>
      </c>
      <c r="E838" s="204" t="e">
        <f>SUM(E833:E837)</f>
        <v>#REF!</v>
      </c>
    </row>
    <row r="839" spans="1:5" ht="14.5">
      <c r="A839" s="101">
        <v>9</v>
      </c>
      <c r="B839" s="100" t="s">
        <v>527</v>
      </c>
      <c r="C839" s="51"/>
      <c r="D839" s="51"/>
      <c r="E839" s="51"/>
    </row>
    <row r="840" spans="1:5" ht="14.5">
      <c r="A840" s="51"/>
      <c r="B840" s="82" t="s">
        <v>528</v>
      </c>
      <c r="C840" s="83" t="s">
        <v>357</v>
      </c>
      <c r="D840" s="85">
        <v>24000</v>
      </c>
      <c r="E840" s="85" t="e">
        <f>#REF!*D840</f>
        <v>#REF!</v>
      </c>
    </row>
    <row r="841" spans="1:5" ht="14.5">
      <c r="A841" s="51"/>
      <c r="B841" s="82" t="s">
        <v>529</v>
      </c>
      <c r="C841" s="83" t="s">
        <v>357</v>
      </c>
      <c r="D841" s="85">
        <v>29000</v>
      </c>
      <c r="E841" s="85" t="e">
        <f>#REF!*D841</f>
        <v>#REF!</v>
      </c>
    </row>
    <row r="842" spans="1:5" ht="14.5">
      <c r="A842" s="51"/>
      <c r="B842" s="82" t="s">
        <v>530</v>
      </c>
      <c r="C842" s="83" t="s">
        <v>357</v>
      </c>
      <c r="D842" s="85">
        <v>25000</v>
      </c>
      <c r="E842" s="85" t="e">
        <f>#REF!*D842</f>
        <v>#REF!</v>
      </c>
    </row>
    <row r="843" spans="1:5" ht="14.5">
      <c r="A843" s="51"/>
      <c r="B843" s="82" t="s">
        <v>531</v>
      </c>
      <c r="C843" s="83" t="s">
        <v>357</v>
      </c>
      <c r="D843" s="85">
        <v>18000</v>
      </c>
      <c r="E843" s="85" t="e">
        <f>#REF!*D843</f>
        <v>#REF!</v>
      </c>
    </row>
    <row r="844" spans="1:5" ht="14.5">
      <c r="A844" s="51"/>
      <c r="B844" s="51"/>
      <c r="C844" s="51"/>
      <c r="D844" s="203" t="s">
        <v>321</v>
      </c>
      <c r="E844" s="204" t="e">
        <f>SUM(E840:E843)</f>
        <v>#REF!</v>
      </c>
    </row>
    <row r="845" spans="1:5" ht="14.5">
      <c r="A845" s="101">
        <v>10</v>
      </c>
      <c r="B845" s="100" t="s">
        <v>532</v>
      </c>
      <c r="C845" s="51"/>
      <c r="D845" s="51"/>
      <c r="E845" s="51"/>
    </row>
    <row r="846" spans="1:5" ht="29">
      <c r="A846" s="68"/>
      <c r="B846" s="62" t="s">
        <v>533</v>
      </c>
      <c r="C846" s="133" t="s">
        <v>357</v>
      </c>
      <c r="D846" s="208">
        <v>16124</v>
      </c>
      <c r="E846" s="85" t="e">
        <f>#REF!*D846</f>
        <v>#REF!</v>
      </c>
    </row>
    <row r="847" spans="1:5" ht="29">
      <c r="A847" s="68"/>
      <c r="B847" s="62" t="s">
        <v>534</v>
      </c>
      <c r="C847" s="133" t="s">
        <v>357</v>
      </c>
      <c r="D847" s="208">
        <v>6950</v>
      </c>
      <c r="E847" s="85" t="e">
        <f>#REF!*D847</f>
        <v>#REF!</v>
      </c>
    </row>
    <row r="848" spans="1:5" ht="14.5">
      <c r="A848" s="51"/>
      <c r="B848" s="82" t="s">
        <v>535</v>
      </c>
      <c r="C848" s="83" t="s">
        <v>536</v>
      </c>
      <c r="D848" s="85">
        <v>10842</v>
      </c>
      <c r="E848" s="85" t="e">
        <f>#REF!*D848</f>
        <v>#REF!</v>
      </c>
    </row>
    <row r="849" spans="1:5" ht="14.5">
      <c r="A849" s="51"/>
      <c r="B849" s="51"/>
      <c r="C849" s="51"/>
      <c r="D849" s="203" t="s">
        <v>321</v>
      </c>
      <c r="E849" s="204" t="e">
        <f>SUM(E846:E848)</f>
        <v>#REF!</v>
      </c>
    </row>
    <row r="850" spans="1:5" ht="14.5">
      <c r="A850" s="101">
        <v>11</v>
      </c>
      <c r="B850" s="100" t="s">
        <v>537</v>
      </c>
      <c r="C850" s="51"/>
      <c r="D850" s="51"/>
      <c r="E850" s="51"/>
    </row>
    <row r="851" spans="1:5" ht="29">
      <c r="A851" s="68"/>
      <c r="B851" s="62" t="s">
        <v>538</v>
      </c>
      <c r="C851" s="133" t="s">
        <v>357</v>
      </c>
      <c r="D851" s="208">
        <v>834000</v>
      </c>
      <c r="E851" s="85" t="e">
        <f>#REF!*D851</f>
        <v>#REF!</v>
      </c>
    </row>
    <row r="852" spans="1:5" ht="14.5">
      <c r="A852" s="51"/>
      <c r="B852" s="51"/>
      <c r="C852" s="51"/>
      <c r="D852" s="51"/>
      <c r="E852" s="51"/>
    </row>
    <row r="853" spans="1:5" ht="14.5">
      <c r="A853" s="101">
        <v>12</v>
      </c>
      <c r="B853" s="100" t="s">
        <v>539</v>
      </c>
      <c r="C853" s="51"/>
      <c r="D853" s="51"/>
      <c r="E853" s="51"/>
    </row>
    <row r="854" spans="1:5" ht="29">
      <c r="A854" s="62"/>
      <c r="B854" s="62" t="s">
        <v>540</v>
      </c>
      <c r="C854" s="133" t="s">
        <v>357</v>
      </c>
      <c r="D854" s="208">
        <v>125100</v>
      </c>
      <c r="E854" s="85" t="e">
        <f>#REF!*D854</f>
        <v>#REF!</v>
      </c>
    </row>
    <row r="855" spans="1:5" ht="43.5">
      <c r="A855" s="62"/>
      <c r="B855" s="62" t="s">
        <v>541</v>
      </c>
      <c r="C855" s="170" t="s">
        <v>357</v>
      </c>
      <c r="D855" s="210">
        <v>86000</v>
      </c>
      <c r="E855" s="85" t="e">
        <f>#REF!*D855</f>
        <v>#REF!</v>
      </c>
    </row>
    <row r="856" spans="1:5" ht="14.5">
      <c r="A856" s="51"/>
      <c r="B856" s="51"/>
      <c r="C856" s="51"/>
      <c r="D856" s="203" t="s">
        <v>321</v>
      </c>
      <c r="E856" s="204" t="e">
        <f>SUM(E854:E855)</f>
        <v>#REF!</v>
      </c>
    </row>
    <row r="857" spans="1:5" ht="14.5">
      <c r="A857" s="101">
        <v>13</v>
      </c>
      <c r="B857" s="100" t="s">
        <v>542</v>
      </c>
      <c r="C857" s="51"/>
      <c r="D857" s="51"/>
      <c r="E857" s="51"/>
    </row>
    <row r="858" spans="1:5" ht="58">
      <c r="A858" s="62"/>
      <c r="B858" s="62" t="s">
        <v>543</v>
      </c>
      <c r="C858" s="170" t="s">
        <v>353</v>
      </c>
      <c r="D858" s="210">
        <v>5838000</v>
      </c>
      <c r="E858" s="85" t="e">
        <f>#REF!*D858</f>
        <v>#REF!</v>
      </c>
    </row>
    <row r="859" spans="1:5" ht="14.5">
      <c r="A859" s="51"/>
      <c r="B859" s="51"/>
      <c r="C859" s="51"/>
      <c r="D859" s="51"/>
      <c r="E859" s="51"/>
    </row>
    <row r="860" spans="1:5" ht="14.5">
      <c r="A860" s="101">
        <v>14</v>
      </c>
      <c r="B860" s="100" t="s">
        <v>544</v>
      </c>
      <c r="C860" s="51"/>
      <c r="D860" s="51"/>
      <c r="E860" s="51"/>
    </row>
    <row r="861" spans="1:5" ht="14.5">
      <c r="A861" s="83" t="s">
        <v>358</v>
      </c>
      <c r="B861" s="100" t="s">
        <v>545</v>
      </c>
      <c r="C861" s="51"/>
      <c r="D861" s="51"/>
      <c r="E861" s="51"/>
    </row>
    <row r="862" spans="1:5" ht="14.5">
      <c r="A862" s="51"/>
      <c r="B862" s="82" t="s">
        <v>546</v>
      </c>
      <c r="C862" s="83" t="s">
        <v>353</v>
      </c>
      <c r="D862" s="84">
        <v>699</v>
      </c>
      <c r="E862" s="85" t="e">
        <f>#REF!*D862</f>
        <v>#REF!</v>
      </c>
    </row>
    <row r="863" spans="1:5" ht="14.5">
      <c r="A863" s="51"/>
      <c r="B863" s="82" t="s">
        <v>547</v>
      </c>
      <c r="C863" s="83" t="s">
        <v>353</v>
      </c>
      <c r="D863" s="212">
        <v>5000</v>
      </c>
      <c r="E863" s="85" t="e">
        <f>#REF!*D863</f>
        <v>#REF!</v>
      </c>
    </row>
    <row r="864" spans="1:5" ht="14.5">
      <c r="A864" s="51"/>
      <c r="B864" s="82" t="s">
        <v>548</v>
      </c>
      <c r="C864" s="83" t="s">
        <v>353</v>
      </c>
      <c r="D864" s="84">
        <v>485</v>
      </c>
      <c r="E864" s="85" t="e">
        <f>#REF!*D864</f>
        <v>#REF!</v>
      </c>
    </row>
    <row r="865" spans="1:5" ht="14.5">
      <c r="A865" s="51"/>
      <c r="B865" s="82" t="s">
        <v>549</v>
      </c>
      <c r="C865" s="83" t="s">
        <v>353</v>
      </c>
      <c r="D865" s="212">
        <v>6500</v>
      </c>
      <c r="E865" s="85" t="e">
        <f>#REF!*D865</f>
        <v>#REF!</v>
      </c>
    </row>
    <row r="866" spans="1:5" ht="14.5">
      <c r="A866" s="51"/>
      <c r="B866" s="82" t="s">
        <v>550</v>
      </c>
      <c r="C866" s="83" t="s">
        <v>353</v>
      </c>
      <c r="D866" s="212">
        <v>5800</v>
      </c>
      <c r="E866" s="85" t="e">
        <f>#REF!*D866</f>
        <v>#REF!</v>
      </c>
    </row>
    <row r="867" spans="1:5" ht="14.5">
      <c r="A867" s="51"/>
      <c r="B867" s="82" t="s">
        <v>551</v>
      </c>
      <c r="C867" s="83" t="s">
        <v>353</v>
      </c>
      <c r="D867" s="84">
        <v>315</v>
      </c>
      <c r="E867" s="85" t="e">
        <f>#REF!*D867</f>
        <v>#REF!</v>
      </c>
    </row>
    <row r="868" spans="1:5" ht="14.5">
      <c r="A868" s="51"/>
      <c r="B868" s="82" t="s">
        <v>552</v>
      </c>
      <c r="C868" s="83" t="s">
        <v>353</v>
      </c>
      <c r="D868" s="85">
        <v>70000</v>
      </c>
      <c r="E868" s="85" t="e">
        <f>#REF!*D868</f>
        <v>#REF!</v>
      </c>
    </row>
    <row r="869" spans="1:5" ht="14.5">
      <c r="A869" s="51"/>
      <c r="B869" s="82" t="s">
        <v>553</v>
      </c>
      <c r="C869" s="83" t="s">
        <v>353</v>
      </c>
      <c r="D869" s="213">
        <v>15000</v>
      </c>
      <c r="E869" s="85" t="e">
        <f>#REF!*D869</f>
        <v>#REF!</v>
      </c>
    </row>
    <row r="870" spans="1:5" ht="14.5">
      <c r="A870" s="51"/>
      <c r="B870" s="51"/>
      <c r="C870" s="51"/>
      <c r="D870" s="51"/>
      <c r="E870" s="51"/>
    </row>
    <row r="871" spans="1:5" ht="14.5">
      <c r="A871" s="83" t="s">
        <v>359</v>
      </c>
      <c r="B871" s="100" t="s">
        <v>554</v>
      </c>
      <c r="C871" s="51"/>
      <c r="D871" s="51"/>
      <c r="E871" s="51"/>
    </row>
    <row r="872" spans="1:5" ht="14.5">
      <c r="A872" s="51"/>
      <c r="B872" s="82" t="s">
        <v>555</v>
      </c>
      <c r="C872" s="83" t="s">
        <v>556</v>
      </c>
      <c r="D872" s="85">
        <v>250000</v>
      </c>
      <c r="E872" s="85" t="e">
        <f>#REF!*D872</f>
        <v>#REF!</v>
      </c>
    </row>
    <row r="873" spans="1:5" ht="14.5">
      <c r="A873" s="51"/>
      <c r="B873" s="82" t="s">
        <v>557</v>
      </c>
      <c r="C873" s="83" t="s">
        <v>353</v>
      </c>
      <c r="D873" s="85">
        <v>56000</v>
      </c>
      <c r="E873" s="85" t="e">
        <f>#REF!*D873</f>
        <v>#REF!</v>
      </c>
    </row>
    <row r="874" spans="1:5" ht="14.5">
      <c r="A874" s="51"/>
      <c r="B874" s="82" t="s">
        <v>558</v>
      </c>
      <c r="C874" s="83" t="s">
        <v>353</v>
      </c>
      <c r="D874" s="85">
        <v>175000</v>
      </c>
      <c r="E874" s="85" t="e">
        <f>#REF!*D874</f>
        <v>#REF!</v>
      </c>
    </row>
    <row r="875" spans="1:5" ht="14.5">
      <c r="A875" s="51"/>
      <c r="B875" s="82" t="s">
        <v>559</v>
      </c>
      <c r="C875" s="83" t="s">
        <v>560</v>
      </c>
      <c r="D875" s="102">
        <v>180</v>
      </c>
      <c r="E875" s="85" t="e">
        <f>#REF!*D875</f>
        <v>#REF!</v>
      </c>
    </row>
    <row r="876" spans="1:5" ht="14.5">
      <c r="A876" s="51"/>
      <c r="B876" s="82" t="s">
        <v>561</v>
      </c>
      <c r="C876" s="83" t="s">
        <v>355</v>
      </c>
      <c r="D876" s="85">
        <v>153800</v>
      </c>
      <c r="E876" s="85" t="e">
        <f>#REF!*D876</f>
        <v>#REF!</v>
      </c>
    </row>
    <row r="877" spans="1:5" ht="14.5">
      <c r="A877" s="51"/>
      <c r="B877" s="82" t="s">
        <v>562</v>
      </c>
      <c r="C877" s="83" t="s">
        <v>353</v>
      </c>
      <c r="D877" s="85">
        <v>300000</v>
      </c>
      <c r="E877" s="85" t="e">
        <f>#REF!*D877</f>
        <v>#REF!</v>
      </c>
    </row>
    <row r="878" spans="1:5" ht="14.5">
      <c r="A878" s="51"/>
      <c r="B878" s="82" t="s">
        <v>563</v>
      </c>
      <c r="C878" s="83" t="s">
        <v>353</v>
      </c>
      <c r="D878" s="85">
        <v>17000</v>
      </c>
      <c r="E878" s="85" t="e">
        <f>#REF!*D878</f>
        <v>#REF!</v>
      </c>
    </row>
    <row r="879" spans="1:5" ht="14.5">
      <c r="A879" s="51"/>
      <c r="B879" s="82" t="s">
        <v>564</v>
      </c>
      <c r="C879" s="83" t="s">
        <v>355</v>
      </c>
      <c r="D879" s="85">
        <v>230000</v>
      </c>
      <c r="E879" s="85" t="e">
        <f>#REF!*D879</f>
        <v>#REF!</v>
      </c>
    </row>
    <row r="880" spans="1:5" ht="14.5">
      <c r="A880" s="51"/>
      <c r="B880" s="51"/>
      <c r="C880" s="51"/>
      <c r="D880" s="203" t="s">
        <v>321</v>
      </c>
      <c r="E880" s="204" t="e">
        <f>SUM(E862:E879)</f>
        <v>#REF!</v>
      </c>
    </row>
    <row r="881" spans="1:5" ht="14.5">
      <c r="A881" s="101">
        <v>15</v>
      </c>
      <c r="B881" s="100" t="s">
        <v>565</v>
      </c>
      <c r="C881" s="51"/>
      <c r="D881" s="51"/>
      <c r="E881" s="51"/>
    </row>
    <row r="882" spans="1:5" ht="29">
      <c r="A882" s="62"/>
      <c r="B882" s="62" t="s">
        <v>566</v>
      </c>
      <c r="C882" s="133" t="s">
        <v>353</v>
      </c>
      <c r="D882" s="214">
        <v>1800000</v>
      </c>
      <c r="E882" s="85" t="e">
        <f>#REF!*D882</f>
        <v>#REF!</v>
      </c>
    </row>
    <row r="883" spans="1:5" ht="14.5">
      <c r="A883" s="51"/>
      <c r="B883" s="51"/>
      <c r="C883" s="51"/>
      <c r="D883" s="51"/>
      <c r="E883" s="51"/>
    </row>
    <row r="884" spans="1:5" ht="14.5">
      <c r="A884" s="101">
        <v>16</v>
      </c>
      <c r="B884" s="100" t="s">
        <v>567</v>
      </c>
      <c r="C884" s="51"/>
      <c r="D884" s="51"/>
      <c r="E884" s="51"/>
    </row>
    <row r="885" spans="1:5" ht="29">
      <c r="A885" s="62"/>
      <c r="B885" s="62" t="s">
        <v>568</v>
      </c>
      <c r="C885" s="133" t="s">
        <v>353</v>
      </c>
      <c r="D885" s="214">
        <v>1200000</v>
      </c>
      <c r="E885" s="85" t="e">
        <f>#REF!*D885</f>
        <v>#REF!</v>
      </c>
    </row>
    <row r="886" spans="1:5" ht="14.5">
      <c r="A886" s="51"/>
      <c r="B886" s="51"/>
      <c r="C886" s="51"/>
      <c r="D886" s="51"/>
      <c r="E886" s="51"/>
    </row>
    <row r="887" spans="1:5" ht="14.5">
      <c r="A887" s="101">
        <v>17</v>
      </c>
      <c r="B887" s="100" t="s">
        <v>569</v>
      </c>
      <c r="C887" s="51"/>
      <c r="D887" s="51"/>
      <c r="E887" s="51"/>
    </row>
    <row r="888" spans="1:5" ht="29">
      <c r="A888" s="68"/>
      <c r="B888" s="62" t="s">
        <v>570</v>
      </c>
      <c r="C888" s="68"/>
      <c r="D888" s="68"/>
      <c r="E888" s="68"/>
    </row>
    <row r="889" spans="1:5" ht="14.5">
      <c r="A889" s="51"/>
      <c r="B889" s="82" t="s">
        <v>571</v>
      </c>
      <c r="C889" s="83" t="s">
        <v>353</v>
      </c>
      <c r="D889" s="85">
        <v>690000</v>
      </c>
      <c r="E889" s="85" t="e">
        <f>#REF!*D889</f>
        <v>#REF!</v>
      </c>
    </row>
    <row r="890" spans="1:5" ht="14.5">
      <c r="A890" s="51"/>
      <c r="B890" s="51"/>
      <c r="C890" s="51"/>
      <c r="D890" s="51"/>
      <c r="E890" s="51"/>
    </row>
    <row r="891" spans="1:5" ht="14.5">
      <c r="A891" s="101">
        <v>18</v>
      </c>
      <c r="B891" s="100" t="s">
        <v>572</v>
      </c>
      <c r="C891" s="51"/>
      <c r="D891" s="51"/>
      <c r="E891" s="51"/>
    </row>
    <row r="892" spans="1:5" ht="14.5">
      <c r="A892" s="51"/>
      <c r="B892" s="82" t="s">
        <v>69</v>
      </c>
      <c r="C892" s="83" t="s">
        <v>353</v>
      </c>
      <c r="D892" s="102">
        <v>750000</v>
      </c>
      <c r="E892" s="85" t="e">
        <f>#REF!*D892</f>
        <v>#REF!</v>
      </c>
    </row>
    <row r="893" spans="1:5" ht="14.5">
      <c r="A893" s="51"/>
      <c r="B893" s="82" t="s">
        <v>573</v>
      </c>
      <c r="C893" s="83" t="s">
        <v>353</v>
      </c>
      <c r="D893" s="102">
        <v>6700</v>
      </c>
      <c r="E893" s="85" t="e">
        <f>#REF!*D893</f>
        <v>#REF!</v>
      </c>
    </row>
    <row r="894" spans="1:5" ht="14.5">
      <c r="A894" s="51"/>
      <c r="B894" s="82" t="s">
        <v>574</v>
      </c>
      <c r="C894" s="83" t="s">
        <v>353</v>
      </c>
      <c r="D894" s="102">
        <v>2450</v>
      </c>
      <c r="E894" s="85" t="e">
        <f>#REF!*D894</f>
        <v>#REF!</v>
      </c>
    </row>
    <row r="895" spans="1:5" ht="14.5">
      <c r="A895" s="51"/>
      <c r="B895" s="51"/>
      <c r="C895" s="51"/>
      <c r="D895" s="203" t="s">
        <v>321</v>
      </c>
      <c r="E895" s="204" t="e">
        <f>SUM(E892:E894)</f>
        <v>#REF!</v>
      </c>
    </row>
    <row r="896" spans="1:5" ht="14.5">
      <c r="A896" s="101">
        <v>19</v>
      </c>
      <c r="B896" s="100" t="s">
        <v>575</v>
      </c>
      <c r="C896" s="51"/>
      <c r="D896" s="51"/>
      <c r="E896" s="51"/>
    </row>
    <row r="897" spans="1:5" ht="14.5">
      <c r="A897" s="51"/>
      <c r="B897" s="82" t="s">
        <v>576</v>
      </c>
      <c r="C897" s="83" t="s">
        <v>353</v>
      </c>
      <c r="D897" s="85">
        <v>21000</v>
      </c>
      <c r="E897" s="85" t="e">
        <f>#REF!*D897</f>
        <v>#REF!</v>
      </c>
    </row>
    <row r="898" spans="1:5" ht="14.5">
      <c r="A898" s="51"/>
      <c r="B898" s="51"/>
      <c r="C898" s="51"/>
      <c r="D898" s="51"/>
      <c r="E898" s="51"/>
    </row>
    <row r="899" spans="1:5" ht="14.5">
      <c r="A899" s="51"/>
      <c r="B899" s="392" t="s">
        <v>321</v>
      </c>
      <c r="C899" s="393"/>
      <c r="D899" s="394"/>
      <c r="E899" s="103" t="e">
        <f>E804+E810+E815+E819+E824+E826+E829+E838+E844+E849+E856+E858+E880+E882+E885+E889+E895+E897+E851</f>
        <v>#REF!</v>
      </c>
    </row>
  </sheetData>
  <mergeCells count="8">
    <mergeCell ref="A5:Y5"/>
    <mergeCell ref="B899:D899"/>
    <mergeCell ref="B319:E319"/>
    <mergeCell ref="B320:E320"/>
    <mergeCell ref="B647:E647"/>
    <mergeCell ref="B698:E698"/>
    <mergeCell ref="B733:E733"/>
    <mergeCell ref="B773:E77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showGridLines="0" topLeftCell="A23" zoomScale="87" workbookViewId="0">
      <selection activeCell="C45" sqref="C45"/>
    </sheetView>
  </sheetViews>
  <sheetFormatPr defaultColWidth="8.90625" defaultRowHeight="12.5"/>
  <cols>
    <col min="1" max="1" width="29.54296875" style="2" customWidth="1"/>
    <col min="2" max="2" width="68.6328125" style="2" bestFit="1" customWidth="1"/>
    <col min="3" max="3" width="10.08984375" style="2" customWidth="1"/>
    <col min="4" max="4" width="10.54296875" style="2" bestFit="1" customWidth="1"/>
    <col min="5" max="5" width="17.08984375" style="2" customWidth="1"/>
    <col min="6" max="6" width="19.36328125" style="2" bestFit="1" customWidth="1"/>
    <col min="7" max="7" width="11.453125" style="2" bestFit="1" customWidth="1"/>
    <col min="8" max="16384" width="8.90625" style="2"/>
  </cols>
  <sheetData>
    <row r="1" spans="1:6" ht="13">
      <c r="A1" s="19" t="s">
        <v>0</v>
      </c>
    </row>
    <row r="2" spans="1:6" ht="13">
      <c r="A2" s="19" t="s">
        <v>107</v>
      </c>
    </row>
    <row r="3" spans="1:6" ht="13">
      <c r="C3" s="1" t="s">
        <v>10</v>
      </c>
      <c r="D3" s="1" t="s">
        <v>690</v>
      </c>
      <c r="E3" s="1" t="s">
        <v>623</v>
      </c>
      <c r="F3" s="1" t="s">
        <v>70</v>
      </c>
    </row>
    <row r="4" spans="1:6" ht="13">
      <c r="B4" s="321" t="s">
        <v>133</v>
      </c>
      <c r="C4" s="322"/>
      <c r="D4" s="322"/>
      <c r="E4" s="322"/>
      <c r="F4" s="322"/>
    </row>
    <row r="5" spans="1:6">
      <c r="B5" s="322"/>
      <c r="C5" s="322"/>
      <c r="D5" s="322"/>
      <c r="E5" s="323"/>
      <c r="F5" s="324"/>
    </row>
    <row r="6" spans="1:6">
      <c r="B6" s="322" t="s">
        <v>2</v>
      </c>
      <c r="C6" s="322"/>
      <c r="D6" s="322"/>
      <c r="E6" s="323"/>
      <c r="F6" s="324">
        <f>(E6)*12*C6</f>
        <v>0</v>
      </c>
    </row>
    <row r="7" spans="1:6">
      <c r="B7" s="322" t="s">
        <v>202</v>
      </c>
      <c r="C7" s="322"/>
      <c r="D7" s="322"/>
      <c r="E7" s="323"/>
      <c r="F7" s="324">
        <f>(E7)*12*C7</f>
        <v>0</v>
      </c>
    </row>
    <row r="8" spans="1:6">
      <c r="B8" s="322" t="s">
        <v>686</v>
      </c>
      <c r="C8" s="322"/>
      <c r="D8" s="322"/>
      <c r="E8" s="323"/>
      <c r="F8" s="324"/>
    </row>
    <row r="9" spans="1:6">
      <c r="B9" s="322"/>
      <c r="C9" s="323"/>
      <c r="D9" s="322"/>
      <c r="E9" s="322"/>
      <c r="F9" s="322"/>
    </row>
    <row r="10" spans="1:6" ht="13">
      <c r="B10" s="321" t="s">
        <v>134</v>
      </c>
      <c r="C10" s="322"/>
      <c r="D10" s="322"/>
      <c r="E10" s="322"/>
      <c r="F10" s="322"/>
    </row>
    <row r="11" spans="1:6">
      <c r="B11" s="322"/>
      <c r="C11" s="322"/>
      <c r="D11" s="322"/>
      <c r="E11" s="323"/>
      <c r="F11" s="324"/>
    </row>
    <row r="12" spans="1:6">
      <c r="B12" s="322" t="s">
        <v>2</v>
      </c>
      <c r="C12" s="322"/>
      <c r="D12" s="322"/>
      <c r="E12" s="323"/>
      <c r="F12" s="324">
        <f>(E12)*12*C12</f>
        <v>0</v>
      </c>
    </row>
    <row r="13" spans="1:6" hidden="1">
      <c r="B13" s="322"/>
      <c r="C13" s="322"/>
      <c r="D13" s="322"/>
      <c r="E13" s="323"/>
      <c r="F13" s="324">
        <f>(E13)*12*C13</f>
        <v>0</v>
      </c>
    </row>
    <row r="14" spans="1:6">
      <c r="B14" s="322" t="s">
        <v>202</v>
      </c>
      <c r="C14" s="322"/>
      <c r="D14" s="322"/>
      <c r="E14" s="323"/>
      <c r="F14" s="324">
        <f>(E14)*12*C14</f>
        <v>0</v>
      </c>
    </row>
    <row r="15" spans="1:6">
      <c r="B15" s="322" t="s">
        <v>686</v>
      </c>
      <c r="C15" s="322"/>
      <c r="D15" s="322"/>
      <c r="E15" s="323"/>
      <c r="F15" s="324"/>
    </row>
    <row r="16" spans="1:6">
      <c r="B16" s="322"/>
      <c r="C16" s="322"/>
      <c r="D16" s="322"/>
      <c r="E16" s="322"/>
      <c r="F16" s="322"/>
    </row>
    <row r="17" spans="2:6" ht="13">
      <c r="B17" s="321" t="s">
        <v>135</v>
      </c>
      <c r="C17" s="322"/>
      <c r="D17" s="322"/>
      <c r="E17" s="322"/>
      <c r="F17" s="322"/>
    </row>
    <row r="18" spans="2:6">
      <c r="B18" s="322"/>
      <c r="C18" s="322"/>
      <c r="D18" s="322"/>
      <c r="E18" s="323"/>
      <c r="F18" s="324"/>
    </row>
    <row r="19" spans="2:6">
      <c r="B19" s="322" t="s">
        <v>2</v>
      </c>
      <c r="C19" s="322"/>
      <c r="D19" s="322"/>
      <c r="E19" s="323"/>
      <c r="F19" s="324">
        <f>(E19)*12*C19</f>
        <v>0</v>
      </c>
    </row>
    <row r="20" spans="2:6">
      <c r="B20" s="322" t="s">
        <v>202</v>
      </c>
      <c r="C20" s="322"/>
      <c r="D20" s="322"/>
      <c r="E20" s="323"/>
      <c r="F20" s="324">
        <f>(E20)*12*C20</f>
        <v>0</v>
      </c>
    </row>
    <row r="21" spans="2:6">
      <c r="B21" s="322" t="s">
        <v>686</v>
      </c>
      <c r="C21" s="322"/>
      <c r="D21" s="322"/>
      <c r="E21" s="323"/>
      <c r="F21" s="324"/>
    </row>
    <row r="22" spans="2:6">
      <c r="B22" s="322"/>
      <c r="C22" s="322"/>
      <c r="D22" s="322"/>
      <c r="E22" s="323"/>
      <c r="F22" s="322"/>
    </row>
    <row r="23" spans="2:6" ht="13">
      <c r="B23" s="321" t="s">
        <v>9</v>
      </c>
      <c r="C23" s="322"/>
      <c r="D23" s="322"/>
      <c r="E23" s="322"/>
      <c r="F23" s="322"/>
    </row>
    <row r="24" spans="2:6">
      <c r="B24" s="322" t="s">
        <v>3</v>
      </c>
      <c r="C24" s="322"/>
      <c r="D24" s="322"/>
      <c r="E24" s="323"/>
      <c r="F24" s="324">
        <f t="shared" ref="F24:F35" si="0">(E24)*12*C24</f>
        <v>0</v>
      </c>
    </row>
    <row r="25" spans="2:6">
      <c r="B25" s="322" t="s">
        <v>4</v>
      </c>
      <c r="C25" s="322"/>
      <c r="D25" s="322"/>
      <c r="E25" s="323"/>
      <c r="F25" s="324">
        <f t="shared" si="0"/>
        <v>0</v>
      </c>
    </row>
    <row r="26" spans="2:6">
      <c r="B26" s="322" t="s">
        <v>5</v>
      </c>
      <c r="C26" s="322"/>
      <c r="D26" s="322"/>
      <c r="E26" s="323"/>
      <c r="F26" s="324">
        <f t="shared" si="0"/>
        <v>0</v>
      </c>
    </row>
    <row r="27" spans="2:6">
      <c r="B27" s="322" t="s">
        <v>6</v>
      </c>
      <c r="C27" s="322"/>
      <c r="D27" s="322"/>
      <c r="E27" s="323"/>
      <c r="F27" s="324">
        <f t="shared" si="0"/>
        <v>0</v>
      </c>
    </row>
    <row r="28" spans="2:6">
      <c r="B28" s="322" t="s">
        <v>7</v>
      </c>
      <c r="C28" s="322"/>
      <c r="D28" s="322"/>
      <c r="E28" s="323"/>
      <c r="F28" s="324">
        <f t="shared" si="0"/>
        <v>0</v>
      </c>
    </row>
    <row r="29" spans="2:6">
      <c r="B29" s="322" t="s">
        <v>8</v>
      </c>
      <c r="C29" s="322"/>
      <c r="D29" s="322"/>
      <c r="E29" s="323"/>
      <c r="F29" s="324">
        <f t="shared" si="0"/>
        <v>0</v>
      </c>
    </row>
    <row r="30" spans="2:6">
      <c r="B30" s="322" t="s">
        <v>11</v>
      </c>
      <c r="C30" s="322"/>
      <c r="D30" s="322"/>
      <c r="E30" s="323"/>
      <c r="F30" s="324">
        <f t="shared" si="0"/>
        <v>0</v>
      </c>
    </row>
    <row r="31" spans="2:6">
      <c r="B31" s="325" t="s">
        <v>603</v>
      </c>
      <c r="C31" s="322"/>
      <c r="D31" s="325"/>
      <c r="E31" s="326"/>
      <c r="F31" s="327">
        <f t="shared" si="0"/>
        <v>0</v>
      </c>
    </row>
    <row r="32" spans="2:6">
      <c r="B32" s="322" t="s">
        <v>604</v>
      </c>
      <c r="C32" s="322"/>
      <c r="D32" s="322"/>
      <c r="E32" s="323"/>
      <c r="F32" s="324">
        <f t="shared" si="0"/>
        <v>0</v>
      </c>
    </row>
    <row r="33" spans="1:6">
      <c r="B33" s="322" t="s">
        <v>202</v>
      </c>
      <c r="C33" s="322"/>
      <c r="D33" s="322"/>
      <c r="E33" s="323"/>
      <c r="F33" s="324">
        <f t="shared" si="0"/>
        <v>0</v>
      </c>
    </row>
    <row r="34" spans="1:6">
      <c r="B34" s="322" t="s">
        <v>636</v>
      </c>
      <c r="C34" s="322"/>
      <c r="D34" s="322"/>
      <c r="E34" s="323"/>
      <c r="F34" s="324">
        <f t="shared" si="0"/>
        <v>0</v>
      </c>
    </row>
    <row r="35" spans="1:6">
      <c r="B35" s="322" t="s">
        <v>637</v>
      </c>
      <c r="C35" s="322"/>
      <c r="D35" s="322"/>
      <c r="E35" s="323"/>
      <c r="F35" s="324">
        <f t="shared" si="0"/>
        <v>0</v>
      </c>
    </row>
    <row r="36" spans="1:6">
      <c r="B36" s="322" t="s">
        <v>638</v>
      </c>
      <c r="C36" s="322"/>
      <c r="D36" s="322"/>
      <c r="E36" s="323"/>
      <c r="F36" s="324">
        <f>(E36)*12*C36</f>
        <v>0</v>
      </c>
    </row>
    <row r="37" spans="1:6">
      <c r="B37" s="322" t="s">
        <v>686</v>
      </c>
      <c r="C37" s="322"/>
      <c r="D37" s="322"/>
      <c r="E37" s="322"/>
      <c r="F37" s="322"/>
    </row>
    <row r="38" spans="1:6" ht="13">
      <c r="B38" s="1"/>
    </row>
    <row r="39" spans="1:6" ht="13">
      <c r="B39" s="1"/>
    </row>
    <row r="40" spans="1:6" ht="13" thickBot="1">
      <c r="C40" s="328">
        <f>SUM(C5:C36)</f>
        <v>0</v>
      </c>
      <c r="F40" s="35">
        <f ca="1">SUM(F5:F42)</f>
        <v>0</v>
      </c>
    </row>
    <row r="41" spans="1:6" ht="13" thickTop="1"/>
    <row r="43" spans="1:6">
      <c r="F43" s="32"/>
    </row>
    <row r="44" spans="1:6" ht="14">
      <c r="A44" s="310" t="s">
        <v>662</v>
      </c>
      <c r="B44" s="88"/>
    </row>
    <row r="45" spans="1:6" ht="14.5">
      <c r="A45" s="306">
        <v>1</v>
      </c>
      <c r="B45" s="306" t="s">
        <v>691</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0DC81-4BF5-4778-84A3-CFE1F981556C}">
  <dimension ref="A1:U875"/>
  <sheetViews>
    <sheetView showGridLines="0" zoomScale="87" workbookViewId="0">
      <pane xSplit="1" ySplit="3" topLeftCell="B4" activePane="bottomRight" state="frozen"/>
      <selection activeCell="B18" sqref="B18"/>
      <selection pane="topRight" activeCell="B18" sqref="B18"/>
      <selection pane="bottomLeft" activeCell="B18" sqref="B18"/>
      <selection pane="bottomRight" activeCell="U16" sqref="U16"/>
    </sheetView>
  </sheetViews>
  <sheetFormatPr defaultColWidth="8.90625" defaultRowHeight="12.5"/>
  <cols>
    <col min="1" max="1" width="38.6328125" style="2" customWidth="1"/>
    <col min="2" max="2" width="14.36328125" style="2" bestFit="1" customWidth="1"/>
    <col min="3" max="3" width="17.36328125" style="2" bestFit="1" customWidth="1"/>
    <col min="4" max="6" width="14.08984375" style="2" bestFit="1" customWidth="1"/>
    <col min="7" max="7" width="13.453125" style="2" bestFit="1" customWidth="1"/>
    <col min="8" max="8" width="14.36328125" style="2" bestFit="1" customWidth="1"/>
    <col min="9" max="9" width="7.08984375" style="2" bestFit="1" customWidth="1"/>
    <col min="10" max="10" width="19.54296875" style="2" bestFit="1" customWidth="1"/>
    <col min="11" max="19" width="14.453125" style="2" bestFit="1" customWidth="1"/>
    <col min="20" max="21" width="15.08984375" style="2" bestFit="1" customWidth="1"/>
    <col min="22" max="16384" width="8.90625" style="2"/>
  </cols>
  <sheetData>
    <row r="1" spans="1:21" ht="13">
      <c r="A1" s="19" t="s">
        <v>0</v>
      </c>
    </row>
    <row r="2" spans="1:21" ht="13">
      <c r="A2" s="19" t="s">
        <v>822</v>
      </c>
      <c r="B2" s="7"/>
      <c r="C2" s="9"/>
    </row>
    <row r="3" spans="1:21" ht="13">
      <c r="A3" s="1" t="s">
        <v>605</v>
      </c>
      <c r="B3" s="11" t="s">
        <v>30</v>
      </c>
      <c r="C3" s="11" t="s">
        <v>31</v>
      </c>
      <c r="D3" s="11" t="s">
        <v>32</v>
      </c>
      <c r="E3" s="11" t="s">
        <v>33</v>
      </c>
      <c r="F3" s="11" t="s">
        <v>34</v>
      </c>
      <c r="G3" s="11" t="s">
        <v>35</v>
      </c>
      <c r="H3" s="11" t="s">
        <v>36</v>
      </c>
      <c r="I3" s="11" t="s">
        <v>37</v>
      </c>
      <c r="J3" s="11" t="s">
        <v>38</v>
      </c>
      <c r="K3" s="11" t="s">
        <v>39</v>
      </c>
      <c r="L3" s="11" t="s">
        <v>40</v>
      </c>
      <c r="M3" s="11" t="s">
        <v>41</v>
      </c>
      <c r="N3" s="11" t="s">
        <v>42</v>
      </c>
      <c r="O3" s="11" t="s">
        <v>43</v>
      </c>
      <c r="P3" s="11" t="s">
        <v>44</v>
      </c>
      <c r="Q3" s="11" t="s">
        <v>45</v>
      </c>
      <c r="R3" s="11" t="s">
        <v>46</v>
      </c>
      <c r="S3" s="11" t="s">
        <v>47</v>
      </c>
      <c r="T3" s="11" t="s">
        <v>48</v>
      </c>
      <c r="U3" s="11" t="s">
        <v>49</v>
      </c>
    </row>
    <row r="4" spans="1:21" ht="13">
      <c r="B4" s="12"/>
      <c r="C4" s="12"/>
      <c r="D4" s="12"/>
      <c r="E4" s="12"/>
      <c r="F4" s="12"/>
      <c r="G4" s="12"/>
      <c r="H4" s="12"/>
      <c r="I4" s="12"/>
      <c r="J4" s="12"/>
      <c r="K4" s="12"/>
      <c r="L4" s="12"/>
      <c r="M4" s="12"/>
      <c r="N4" s="12"/>
      <c r="O4" s="12"/>
      <c r="P4" s="12"/>
      <c r="Q4" s="12"/>
      <c r="R4" s="12"/>
      <c r="S4" s="12"/>
      <c r="T4" s="12"/>
      <c r="U4" s="12"/>
    </row>
    <row r="5" spans="1:21" ht="13">
      <c r="A5" s="1" t="s">
        <v>823</v>
      </c>
      <c r="B5" s="12"/>
      <c r="C5" s="12"/>
      <c r="D5" s="12"/>
      <c r="E5" s="12"/>
      <c r="F5" s="12"/>
      <c r="G5" s="12"/>
      <c r="H5" s="12"/>
      <c r="I5" s="12"/>
      <c r="J5" s="12"/>
      <c r="K5" s="12"/>
      <c r="L5" s="12"/>
      <c r="M5" s="12"/>
      <c r="N5" s="12"/>
      <c r="O5" s="12"/>
      <c r="P5" s="12"/>
      <c r="Q5" s="12"/>
      <c r="R5" s="12"/>
      <c r="S5" s="12"/>
      <c r="T5" s="12"/>
      <c r="U5" s="12"/>
    </row>
    <row r="6" spans="1:21" ht="13">
      <c r="A6" s="375" t="s">
        <v>675</v>
      </c>
      <c r="B6" s="12"/>
      <c r="C6" s="12"/>
      <c r="D6" s="12"/>
      <c r="E6" s="12"/>
      <c r="F6" s="12"/>
      <c r="G6" s="12"/>
      <c r="H6" s="12"/>
      <c r="I6" s="12"/>
      <c r="J6" s="12"/>
      <c r="K6" s="12"/>
      <c r="L6" s="12"/>
      <c r="M6" s="12"/>
      <c r="N6" s="12"/>
      <c r="O6" s="12"/>
      <c r="P6" s="12"/>
      <c r="Q6" s="12"/>
      <c r="R6" s="12"/>
      <c r="S6" s="12"/>
      <c r="T6" s="12"/>
      <c r="U6" s="12"/>
    </row>
    <row r="7" spans="1:21" ht="13">
      <c r="B7" s="12"/>
      <c r="C7" s="12"/>
      <c r="D7" s="12"/>
      <c r="E7" s="12"/>
      <c r="F7" s="12"/>
      <c r="G7" s="12"/>
      <c r="H7" s="12"/>
      <c r="I7" s="12"/>
      <c r="J7" s="12"/>
      <c r="K7" s="12"/>
      <c r="L7" s="12"/>
      <c r="M7" s="12"/>
      <c r="N7" s="12"/>
      <c r="O7" s="12"/>
      <c r="P7" s="12"/>
      <c r="Q7" s="12"/>
      <c r="R7" s="12"/>
      <c r="S7" s="12"/>
      <c r="T7" s="12"/>
      <c r="U7" s="12"/>
    </row>
    <row r="8" spans="1:21" ht="13">
      <c r="B8" s="12"/>
      <c r="C8" s="12">
        <f>C116</f>
        <v>0</v>
      </c>
      <c r="D8" s="12"/>
      <c r="E8" s="12"/>
      <c r="F8" s="12"/>
      <c r="G8" s="12"/>
      <c r="H8" s="12"/>
      <c r="I8" s="12"/>
      <c r="J8" s="12"/>
      <c r="K8" s="12"/>
      <c r="L8" s="12"/>
      <c r="M8" s="12"/>
      <c r="N8" s="12"/>
      <c r="O8" s="12"/>
      <c r="P8" s="12"/>
      <c r="Q8" s="12"/>
      <c r="R8" s="12"/>
      <c r="S8" s="12"/>
      <c r="T8" s="12"/>
      <c r="U8" s="12"/>
    </row>
    <row r="10" spans="1:21" ht="13">
      <c r="A10" s="1" t="s">
        <v>133</v>
      </c>
    </row>
    <row r="11" spans="1:21">
      <c r="A11" s="2" t="str">
        <f>'Staff Requirements'!B6</f>
        <v>Operations Supervisor</v>
      </c>
      <c r="B11" s="7"/>
      <c r="C11" s="9"/>
      <c r="D11" s="9"/>
      <c r="E11" s="9"/>
      <c r="F11" s="9"/>
      <c r="G11" s="9"/>
      <c r="H11" s="9"/>
      <c r="I11" s="9"/>
      <c r="J11" s="9"/>
      <c r="K11" s="9"/>
      <c r="L11" s="9"/>
      <c r="M11" s="9"/>
      <c r="N11" s="9"/>
      <c r="O11" s="9"/>
      <c r="P11" s="9"/>
      <c r="Q11" s="9"/>
      <c r="R11" s="9"/>
      <c r="S11" s="9"/>
      <c r="T11" s="9"/>
      <c r="U11" s="9"/>
    </row>
    <row r="12" spans="1:21">
      <c r="A12" s="2" t="str">
        <f>'Staff Requirements'!B7</f>
        <v>Cleaning &amp; Maintenance Staff</v>
      </c>
      <c r="B12" s="7"/>
      <c r="C12" s="9"/>
      <c r="D12" s="9"/>
      <c r="E12" s="9"/>
      <c r="F12" s="9"/>
      <c r="G12" s="9"/>
      <c r="H12" s="9"/>
      <c r="I12" s="9"/>
      <c r="J12" s="9"/>
      <c r="K12" s="9"/>
      <c r="L12" s="9"/>
      <c r="M12" s="9"/>
      <c r="N12" s="9"/>
      <c r="O12" s="9"/>
      <c r="P12" s="9"/>
      <c r="Q12" s="9"/>
      <c r="R12" s="9"/>
      <c r="S12" s="9"/>
      <c r="T12" s="9"/>
      <c r="U12" s="9"/>
    </row>
    <row r="13" spans="1:21">
      <c r="A13" s="2" t="str">
        <f>'Staff Requirements'!B8</f>
        <v>Any other (Please mention)</v>
      </c>
      <c r="B13" s="7"/>
      <c r="C13" s="9"/>
      <c r="D13" s="9"/>
      <c r="E13" s="9"/>
      <c r="F13" s="9"/>
      <c r="G13" s="9"/>
      <c r="H13" s="9"/>
      <c r="I13" s="9"/>
      <c r="J13" s="9"/>
      <c r="K13" s="9"/>
      <c r="L13" s="9"/>
      <c r="M13" s="9"/>
      <c r="N13" s="9"/>
      <c r="O13" s="9"/>
      <c r="P13" s="9"/>
      <c r="Q13" s="9"/>
      <c r="R13" s="9"/>
      <c r="S13" s="9"/>
      <c r="T13" s="9"/>
      <c r="U13" s="9"/>
    </row>
    <row r="14" spans="1:21" ht="13.5" thickBot="1">
      <c r="B14" s="255">
        <f>SUM(B11:B13)</f>
        <v>0</v>
      </c>
      <c r="C14" s="255">
        <f t="shared" ref="C14:U14" si="0">SUM(C11:C12)</f>
        <v>0</v>
      </c>
      <c r="D14" s="255">
        <f t="shared" si="0"/>
        <v>0</v>
      </c>
      <c r="E14" s="255">
        <f t="shared" si="0"/>
        <v>0</v>
      </c>
      <c r="F14" s="255">
        <f t="shared" si="0"/>
        <v>0</v>
      </c>
      <c r="G14" s="255">
        <f t="shared" si="0"/>
        <v>0</v>
      </c>
      <c r="H14" s="255">
        <f t="shared" si="0"/>
        <v>0</v>
      </c>
      <c r="I14" s="255">
        <f t="shared" si="0"/>
        <v>0</v>
      </c>
      <c r="J14" s="255">
        <f t="shared" si="0"/>
        <v>0</v>
      </c>
      <c r="K14" s="255">
        <f t="shared" si="0"/>
        <v>0</v>
      </c>
      <c r="L14" s="255">
        <f t="shared" si="0"/>
        <v>0</v>
      </c>
      <c r="M14" s="255">
        <f t="shared" si="0"/>
        <v>0</v>
      </c>
      <c r="N14" s="255">
        <f t="shared" si="0"/>
        <v>0</v>
      </c>
      <c r="O14" s="255">
        <f t="shared" si="0"/>
        <v>0</v>
      </c>
      <c r="P14" s="255">
        <f t="shared" si="0"/>
        <v>0</v>
      </c>
      <c r="Q14" s="255">
        <f t="shared" si="0"/>
        <v>0</v>
      </c>
      <c r="R14" s="255">
        <f t="shared" si="0"/>
        <v>0</v>
      </c>
      <c r="S14" s="255">
        <f t="shared" si="0"/>
        <v>0</v>
      </c>
      <c r="T14" s="255">
        <f t="shared" si="0"/>
        <v>0</v>
      </c>
      <c r="U14" s="255">
        <f t="shared" si="0"/>
        <v>0</v>
      </c>
    </row>
    <row r="15" spans="1:21" ht="13" thickTop="1">
      <c r="B15" s="9"/>
      <c r="C15" s="9"/>
      <c r="D15" s="9"/>
      <c r="E15" s="9"/>
      <c r="F15" s="9"/>
      <c r="G15" s="9"/>
      <c r="H15" s="9"/>
      <c r="I15" s="9"/>
      <c r="J15" s="9"/>
      <c r="K15" s="9"/>
      <c r="L15" s="9"/>
      <c r="M15" s="9"/>
      <c r="N15" s="9"/>
      <c r="O15" s="9"/>
      <c r="P15" s="9"/>
      <c r="Q15" s="9"/>
      <c r="R15" s="9"/>
      <c r="S15" s="9"/>
      <c r="T15" s="9"/>
      <c r="U15" s="9"/>
    </row>
    <row r="16" spans="1:21">
      <c r="B16" s="15"/>
      <c r="C16" s="15"/>
      <c r="D16" s="15"/>
      <c r="E16" s="15"/>
      <c r="F16" s="15"/>
      <c r="G16" s="15"/>
      <c r="H16" s="15"/>
      <c r="I16" s="15"/>
      <c r="J16" s="15"/>
      <c r="K16" s="15"/>
      <c r="L16" s="15"/>
      <c r="M16" s="15"/>
      <c r="N16" s="15"/>
      <c r="O16" s="15"/>
      <c r="P16" s="15"/>
      <c r="Q16" s="15"/>
      <c r="R16" s="15"/>
      <c r="S16" s="15"/>
      <c r="T16" s="15"/>
      <c r="U16" s="15"/>
    </row>
    <row r="17" spans="1:21">
      <c r="B17" s="15"/>
      <c r="C17" s="15"/>
      <c r="D17" s="15"/>
      <c r="E17" s="15"/>
      <c r="F17" s="15"/>
      <c r="G17" s="15"/>
      <c r="H17" s="15"/>
      <c r="I17" s="15"/>
      <c r="J17" s="15"/>
      <c r="K17" s="15"/>
      <c r="L17" s="15"/>
      <c r="M17" s="15"/>
      <c r="N17" s="15"/>
      <c r="O17" s="15"/>
      <c r="P17" s="15"/>
      <c r="Q17" s="15"/>
      <c r="R17" s="15"/>
      <c r="S17" s="15"/>
      <c r="T17" s="15"/>
      <c r="U17" s="15"/>
    </row>
    <row r="18" spans="1:21" ht="13">
      <c r="A18" s="1" t="s">
        <v>134</v>
      </c>
      <c r="B18" s="7"/>
      <c r="C18" s="9"/>
    </row>
    <row r="19" spans="1:21">
      <c r="A19" s="2" t="str">
        <f>'Staff Requirements'!B12</f>
        <v>Operations Supervisor</v>
      </c>
      <c r="B19" s="7"/>
      <c r="C19" s="9"/>
      <c r="D19" s="9"/>
      <c r="E19" s="9"/>
      <c r="F19" s="9"/>
      <c r="G19" s="9"/>
      <c r="H19" s="9"/>
      <c r="I19" s="9"/>
      <c r="J19" s="9"/>
      <c r="K19" s="9"/>
      <c r="L19" s="9"/>
      <c r="M19" s="9"/>
      <c r="N19" s="9"/>
      <c r="O19" s="9"/>
      <c r="P19" s="9"/>
      <c r="Q19" s="9"/>
      <c r="R19" s="9"/>
      <c r="S19" s="9"/>
      <c r="T19" s="9"/>
      <c r="U19" s="9"/>
    </row>
    <row r="20" spans="1:21">
      <c r="A20" s="2" t="str">
        <f>'Staff Requirements'!B14</f>
        <v>Cleaning &amp; Maintenance Staff</v>
      </c>
      <c r="B20" s="7"/>
      <c r="C20" s="7"/>
      <c r="D20" s="7"/>
      <c r="E20" s="7"/>
      <c r="F20" s="7"/>
      <c r="G20" s="7"/>
      <c r="H20" s="7"/>
      <c r="I20" s="7"/>
      <c r="J20" s="7"/>
      <c r="K20" s="7"/>
      <c r="L20" s="7"/>
      <c r="M20" s="7"/>
      <c r="N20" s="7"/>
      <c r="O20" s="7"/>
      <c r="P20" s="7"/>
      <c r="Q20" s="7"/>
      <c r="R20" s="7"/>
      <c r="S20" s="7"/>
      <c r="T20" s="7"/>
      <c r="U20" s="7"/>
    </row>
    <row r="21" spans="1:21">
      <c r="A21" s="2" t="str">
        <f>'Staff Requirements'!B15</f>
        <v>Any other (Please mention)</v>
      </c>
      <c r="B21" s="7"/>
      <c r="C21" s="7"/>
      <c r="D21" s="7"/>
      <c r="E21" s="7"/>
      <c r="F21" s="7"/>
      <c r="G21" s="7"/>
      <c r="H21" s="7"/>
      <c r="I21" s="7"/>
      <c r="J21" s="7"/>
      <c r="K21" s="7"/>
      <c r="L21" s="7"/>
      <c r="M21" s="7"/>
      <c r="N21" s="7"/>
      <c r="O21" s="7"/>
      <c r="P21" s="7"/>
      <c r="Q21" s="7"/>
      <c r="R21" s="7"/>
      <c r="S21" s="7"/>
      <c r="T21" s="7"/>
      <c r="U21" s="7"/>
    </row>
    <row r="22" spans="1:21" ht="13.5" thickBot="1">
      <c r="B22" s="255">
        <f t="shared" ref="B22:U22" si="1">SUM(B19:B21)</f>
        <v>0</v>
      </c>
      <c r="C22" s="255">
        <f t="shared" si="1"/>
        <v>0</v>
      </c>
      <c r="D22" s="255">
        <f t="shared" si="1"/>
        <v>0</v>
      </c>
      <c r="E22" s="255">
        <f t="shared" si="1"/>
        <v>0</v>
      </c>
      <c r="F22" s="255">
        <f t="shared" si="1"/>
        <v>0</v>
      </c>
      <c r="G22" s="255">
        <f t="shared" si="1"/>
        <v>0</v>
      </c>
      <c r="H22" s="255">
        <f t="shared" si="1"/>
        <v>0</v>
      </c>
      <c r="I22" s="255">
        <f t="shared" si="1"/>
        <v>0</v>
      </c>
      <c r="J22" s="255">
        <f t="shared" si="1"/>
        <v>0</v>
      </c>
      <c r="K22" s="255">
        <f t="shared" si="1"/>
        <v>0</v>
      </c>
      <c r="L22" s="255">
        <f t="shared" si="1"/>
        <v>0</v>
      </c>
      <c r="M22" s="255">
        <f t="shared" si="1"/>
        <v>0</v>
      </c>
      <c r="N22" s="255">
        <f t="shared" si="1"/>
        <v>0</v>
      </c>
      <c r="O22" s="255">
        <f t="shared" si="1"/>
        <v>0</v>
      </c>
      <c r="P22" s="255">
        <f t="shared" si="1"/>
        <v>0</v>
      </c>
      <c r="Q22" s="255">
        <f t="shared" si="1"/>
        <v>0</v>
      </c>
      <c r="R22" s="255">
        <f t="shared" si="1"/>
        <v>0</v>
      </c>
      <c r="S22" s="255">
        <f t="shared" si="1"/>
        <v>0</v>
      </c>
      <c r="T22" s="255">
        <f t="shared" si="1"/>
        <v>0</v>
      </c>
      <c r="U22" s="255">
        <f t="shared" si="1"/>
        <v>0</v>
      </c>
    </row>
    <row r="23" spans="1:21" ht="13" thickTop="1">
      <c r="B23" s="9"/>
    </row>
    <row r="24" spans="1:21" ht="13">
      <c r="A24" s="1" t="s">
        <v>135</v>
      </c>
    </row>
    <row r="25" spans="1:21">
      <c r="A25" s="2" t="str">
        <f>'Staff Requirements'!B19</f>
        <v>Operations Supervisor</v>
      </c>
      <c r="B25" s="7"/>
      <c r="C25" s="9"/>
      <c r="D25" s="9"/>
      <c r="E25" s="9"/>
      <c r="F25" s="9"/>
      <c r="G25" s="9"/>
      <c r="H25" s="9"/>
      <c r="I25" s="9"/>
      <c r="J25" s="9"/>
      <c r="K25" s="9"/>
      <c r="L25" s="9"/>
      <c r="M25" s="9"/>
      <c r="N25" s="9"/>
      <c r="O25" s="9"/>
      <c r="P25" s="9"/>
      <c r="Q25" s="9"/>
      <c r="R25" s="9"/>
      <c r="S25" s="9"/>
      <c r="T25" s="9"/>
      <c r="U25" s="9"/>
    </row>
    <row r="26" spans="1:21">
      <c r="A26" s="2" t="str">
        <f>'Staff Requirements'!B20</f>
        <v>Cleaning &amp; Maintenance Staff</v>
      </c>
      <c r="B26" s="7"/>
      <c r="C26" s="9"/>
      <c r="D26" s="9"/>
      <c r="E26" s="9"/>
      <c r="F26" s="9"/>
      <c r="G26" s="9"/>
      <c r="H26" s="9"/>
      <c r="I26" s="9"/>
      <c r="J26" s="9"/>
      <c r="K26" s="9"/>
      <c r="L26" s="9"/>
      <c r="M26" s="9"/>
      <c r="N26" s="9"/>
      <c r="O26" s="9"/>
      <c r="P26" s="9"/>
      <c r="Q26" s="9"/>
      <c r="R26" s="9"/>
      <c r="S26" s="9"/>
      <c r="T26" s="9"/>
      <c r="U26" s="9"/>
    </row>
    <row r="27" spans="1:21">
      <c r="A27" s="2" t="str">
        <f>'Staff Requirements'!B21</f>
        <v>Any other (Please mention)</v>
      </c>
      <c r="B27" s="7"/>
      <c r="C27" s="9"/>
      <c r="D27" s="9"/>
      <c r="E27" s="9"/>
      <c r="F27" s="9"/>
      <c r="G27" s="9"/>
      <c r="H27" s="9"/>
      <c r="I27" s="9"/>
      <c r="J27" s="9"/>
      <c r="K27" s="9"/>
      <c r="L27" s="9"/>
      <c r="M27" s="9"/>
      <c r="N27" s="9"/>
      <c r="O27" s="9"/>
      <c r="P27" s="9"/>
      <c r="Q27" s="9"/>
      <c r="R27" s="9"/>
      <c r="S27" s="9"/>
      <c r="T27" s="9"/>
      <c r="U27" s="9"/>
    </row>
    <row r="28" spans="1:21" ht="13.5" thickBot="1">
      <c r="B28" s="290">
        <f t="shared" ref="B28:U28" si="2">SUM(B25:B27)</f>
        <v>0</v>
      </c>
      <c r="C28" s="290">
        <f t="shared" si="2"/>
        <v>0</v>
      </c>
      <c r="D28" s="290">
        <f t="shared" si="2"/>
        <v>0</v>
      </c>
      <c r="E28" s="290">
        <f t="shared" si="2"/>
        <v>0</v>
      </c>
      <c r="F28" s="290">
        <f t="shared" si="2"/>
        <v>0</v>
      </c>
      <c r="G28" s="290">
        <f t="shared" si="2"/>
        <v>0</v>
      </c>
      <c r="H28" s="290">
        <f t="shared" si="2"/>
        <v>0</v>
      </c>
      <c r="I28" s="290">
        <f t="shared" si="2"/>
        <v>0</v>
      </c>
      <c r="J28" s="290">
        <f t="shared" si="2"/>
        <v>0</v>
      </c>
      <c r="K28" s="290">
        <f t="shared" si="2"/>
        <v>0</v>
      </c>
      <c r="L28" s="290">
        <f t="shared" si="2"/>
        <v>0</v>
      </c>
      <c r="M28" s="290">
        <f t="shared" si="2"/>
        <v>0</v>
      </c>
      <c r="N28" s="290">
        <f t="shared" si="2"/>
        <v>0</v>
      </c>
      <c r="O28" s="290">
        <f t="shared" si="2"/>
        <v>0</v>
      </c>
      <c r="P28" s="290">
        <f t="shared" si="2"/>
        <v>0</v>
      </c>
      <c r="Q28" s="290">
        <f t="shared" si="2"/>
        <v>0</v>
      </c>
      <c r="R28" s="290">
        <f t="shared" si="2"/>
        <v>0</v>
      </c>
      <c r="S28" s="290">
        <f t="shared" si="2"/>
        <v>0</v>
      </c>
      <c r="T28" s="290">
        <f t="shared" si="2"/>
        <v>0</v>
      </c>
      <c r="U28" s="290">
        <f t="shared" si="2"/>
        <v>0</v>
      </c>
    </row>
    <row r="29" spans="1:21" ht="13" thickTop="1">
      <c r="B29" s="7"/>
    </row>
    <row r="30" spans="1:21" ht="13">
      <c r="A30" s="1" t="s">
        <v>9</v>
      </c>
      <c r="B30" s="7"/>
    </row>
    <row r="31" spans="1:21">
      <c r="A31" s="2" t="str">
        <f>'Staff Requirements'!B24</f>
        <v>Project Manager</v>
      </c>
      <c r="B31" s="7"/>
      <c r="C31" s="9"/>
      <c r="D31" s="9"/>
      <c r="E31" s="9"/>
      <c r="F31" s="9"/>
      <c r="G31" s="9"/>
      <c r="H31" s="9"/>
      <c r="I31" s="9"/>
      <c r="J31" s="9"/>
      <c r="K31" s="9"/>
      <c r="L31" s="9"/>
      <c r="M31" s="9"/>
      <c r="N31" s="9"/>
      <c r="O31" s="9"/>
      <c r="P31" s="9"/>
      <c r="Q31" s="9"/>
      <c r="R31" s="9"/>
      <c r="S31" s="9"/>
      <c r="T31" s="9"/>
      <c r="U31" s="9"/>
    </row>
    <row r="32" spans="1:21">
      <c r="A32" s="2" t="str">
        <f>'Staff Requirements'!B25</f>
        <v>Human Resources Manager</v>
      </c>
      <c r="B32" s="7"/>
      <c r="C32" s="9"/>
      <c r="D32" s="9"/>
      <c r="E32" s="9"/>
      <c r="F32" s="9"/>
      <c r="G32" s="9"/>
      <c r="H32" s="9"/>
      <c r="I32" s="9"/>
      <c r="J32" s="9"/>
      <c r="K32" s="9"/>
      <c r="L32" s="9"/>
      <c r="M32" s="9"/>
      <c r="N32" s="9"/>
      <c r="O32" s="9"/>
      <c r="P32" s="9"/>
      <c r="Q32" s="9"/>
      <c r="R32" s="9"/>
      <c r="S32" s="9"/>
      <c r="T32" s="9"/>
      <c r="U32" s="9"/>
    </row>
    <row r="33" spans="1:21">
      <c r="A33" s="2" t="str">
        <f>'Staff Requirements'!B26</f>
        <v>Finance Manager</v>
      </c>
      <c r="B33" s="7"/>
      <c r="C33" s="9"/>
      <c r="D33" s="9"/>
      <c r="E33" s="9"/>
      <c r="F33" s="9"/>
      <c r="G33" s="9"/>
      <c r="H33" s="9"/>
      <c r="I33" s="9"/>
      <c r="J33" s="9"/>
      <c r="K33" s="9"/>
      <c r="L33" s="9"/>
      <c r="M33" s="9"/>
      <c r="N33" s="9"/>
      <c r="O33" s="9"/>
      <c r="P33" s="9"/>
      <c r="Q33" s="9"/>
      <c r="R33" s="9"/>
      <c r="S33" s="9"/>
      <c r="T33" s="9"/>
      <c r="U33" s="9"/>
    </row>
    <row r="34" spans="1:21">
      <c r="A34" s="2" t="str">
        <f>'Staff Requirements'!B27</f>
        <v>Legal Advisor</v>
      </c>
      <c r="B34" s="7"/>
      <c r="C34" s="9"/>
      <c r="D34" s="9"/>
      <c r="E34" s="9"/>
      <c r="F34" s="9"/>
      <c r="G34" s="9"/>
      <c r="H34" s="9"/>
      <c r="I34" s="9"/>
      <c r="J34" s="9"/>
      <c r="K34" s="9"/>
      <c r="L34" s="9"/>
      <c r="M34" s="9"/>
      <c r="N34" s="9"/>
      <c r="O34" s="9"/>
      <c r="P34" s="9"/>
      <c r="Q34" s="9"/>
      <c r="R34" s="9"/>
      <c r="S34" s="9"/>
      <c r="T34" s="9"/>
      <c r="U34" s="9"/>
    </row>
    <row r="35" spans="1:21">
      <c r="A35" s="2" t="str">
        <f>'Staff Requirements'!B28</f>
        <v>IT Support Staff</v>
      </c>
      <c r="B35" s="7"/>
      <c r="C35" s="9"/>
      <c r="D35" s="9"/>
      <c r="E35" s="9"/>
      <c r="F35" s="9"/>
      <c r="G35" s="9"/>
      <c r="H35" s="9"/>
      <c r="I35" s="9"/>
      <c r="J35" s="9"/>
      <c r="K35" s="9"/>
      <c r="L35" s="9"/>
      <c r="M35" s="9"/>
      <c r="N35" s="9"/>
      <c r="O35" s="9"/>
      <c r="P35" s="9"/>
      <c r="Q35" s="9"/>
      <c r="R35" s="9"/>
      <c r="S35" s="9"/>
      <c r="T35" s="9"/>
      <c r="U35" s="9"/>
    </row>
    <row r="36" spans="1:21">
      <c r="A36" s="2" t="str">
        <f>'Staff Requirements'!B29</f>
        <v>Marketing and Public Relations Staff</v>
      </c>
      <c r="B36" s="7"/>
      <c r="C36" s="9"/>
      <c r="D36" s="9"/>
      <c r="E36" s="9"/>
      <c r="F36" s="9"/>
      <c r="G36" s="9"/>
      <c r="H36" s="9"/>
      <c r="I36" s="9"/>
      <c r="J36" s="9"/>
      <c r="K36" s="9"/>
      <c r="L36" s="9"/>
      <c r="M36" s="9"/>
      <c r="N36" s="9"/>
      <c r="O36" s="9"/>
      <c r="P36" s="9"/>
      <c r="Q36" s="9"/>
      <c r="R36" s="9"/>
      <c r="S36" s="9"/>
      <c r="T36" s="9"/>
      <c r="U36" s="9"/>
    </row>
    <row r="37" spans="1:21">
      <c r="A37" s="2" t="str">
        <f>'Staff Requirements'!B30</f>
        <v>Administrative Staff (for managing leases, contracts, and paperwork)</v>
      </c>
      <c r="B37" s="7"/>
      <c r="C37" s="9"/>
      <c r="D37" s="9"/>
      <c r="E37" s="9"/>
      <c r="F37" s="9"/>
      <c r="G37" s="9"/>
      <c r="H37" s="9"/>
      <c r="I37" s="9"/>
      <c r="J37" s="9"/>
      <c r="K37" s="9"/>
      <c r="L37" s="9"/>
      <c r="M37" s="9"/>
      <c r="N37" s="9"/>
      <c r="O37" s="9"/>
      <c r="P37" s="9"/>
      <c r="Q37" s="9"/>
      <c r="R37" s="9"/>
      <c r="S37" s="9"/>
      <c r="T37" s="9"/>
      <c r="U37" s="9"/>
    </row>
    <row r="38" spans="1:21">
      <c r="A38" s="2" t="str">
        <f>'Staff Requirements'!B31</f>
        <v>Medical Facility Staff</v>
      </c>
      <c r="B38" s="7"/>
      <c r="C38" s="9"/>
      <c r="D38" s="9"/>
      <c r="E38" s="9"/>
      <c r="F38" s="9"/>
      <c r="G38" s="9"/>
      <c r="H38" s="9"/>
      <c r="I38" s="9"/>
      <c r="J38" s="9"/>
      <c r="K38" s="9"/>
      <c r="L38" s="9"/>
      <c r="M38" s="9"/>
      <c r="N38" s="9"/>
      <c r="O38" s="9"/>
      <c r="P38" s="9"/>
      <c r="Q38" s="9"/>
      <c r="R38" s="9"/>
      <c r="S38" s="9"/>
      <c r="T38" s="9"/>
      <c r="U38" s="9"/>
    </row>
    <row r="39" spans="1:21">
      <c r="A39" s="2" t="str">
        <f>'Staff Requirements'!B32</f>
        <v>Firefighting Staff</v>
      </c>
      <c r="B39" s="7"/>
      <c r="C39" s="9"/>
      <c r="D39" s="9"/>
      <c r="E39" s="9"/>
      <c r="F39" s="9"/>
      <c r="G39" s="9"/>
      <c r="H39" s="9"/>
      <c r="I39" s="9"/>
      <c r="J39" s="9"/>
      <c r="K39" s="9"/>
      <c r="L39" s="9"/>
      <c r="M39" s="9"/>
      <c r="N39" s="9"/>
      <c r="O39" s="9"/>
      <c r="P39" s="9"/>
      <c r="Q39" s="9"/>
      <c r="R39" s="9"/>
      <c r="S39" s="9"/>
      <c r="T39" s="9"/>
      <c r="U39" s="9"/>
    </row>
    <row r="40" spans="1:21">
      <c r="A40" s="2" t="str">
        <f>'Staff Requirements'!B33</f>
        <v>Cleaning &amp; Maintenance Staff</v>
      </c>
      <c r="B40" s="7"/>
      <c r="C40" s="9"/>
      <c r="D40" s="9"/>
      <c r="E40" s="9"/>
      <c r="F40" s="9"/>
      <c r="G40" s="9"/>
      <c r="H40" s="9"/>
      <c r="I40" s="9"/>
      <c r="J40" s="9"/>
      <c r="K40" s="9"/>
      <c r="L40" s="9"/>
      <c r="M40" s="9"/>
      <c r="N40" s="9"/>
      <c r="O40" s="9"/>
      <c r="P40" s="9"/>
      <c r="Q40" s="9"/>
      <c r="R40" s="9"/>
      <c r="S40" s="9"/>
      <c r="T40" s="9"/>
      <c r="U40" s="9"/>
    </row>
    <row r="41" spans="1:21">
      <c r="A41" s="2" t="str">
        <f>'Staff Requirements'!B34</f>
        <v>Generator Operator</v>
      </c>
      <c r="B41" s="7"/>
      <c r="C41" s="9"/>
      <c r="D41" s="9"/>
      <c r="E41" s="9"/>
      <c r="F41" s="9"/>
      <c r="G41" s="9"/>
      <c r="H41" s="9"/>
      <c r="I41" s="9"/>
      <c r="J41" s="9"/>
      <c r="K41" s="9"/>
      <c r="L41" s="9"/>
      <c r="M41" s="9"/>
      <c r="N41" s="9"/>
      <c r="O41" s="9"/>
      <c r="P41" s="9"/>
      <c r="Q41" s="9"/>
      <c r="R41" s="9"/>
      <c r="S41" s="9"/>
      <c r="T41" s="9"/>
      <c r="U41" s="9"/>
    </row>
    <row r="42" spans="1:21">
      <c r="A42" s="2" t="str">
        <f>'Staff Requirements'!B35</f>
        <v>Electrician</v>
      </c>
      <c r="B42" s="7"/>
      <c r="C42" s="9"/>
      <c r="D42" s="9"/>
      <c r="E42" s="9"/>
      <c r="F42" s="9"/>
      <c r="G42" s="9"/>
      <c r="H42" s="9"/>
      <c r="I42" s="9"/>
      <c r="J42" s="9"/>
      <c r="K42" s="9"/>
      <c r="L42" s="9"/>
      <c r="M42" s="9"/>
      <c r="N42" s="9"/>
      <c r="O42" s="9"/>
      <c r="P42" s="9"/>
      <c r="Q42" s="9"/>
      <c r="R42" s="9"/>
      <c r="S42" s="9"/>
      <c r="T42" s="9"/>
      <c r="U42" s="9"/>
    </row>
    <row r="43" spans="1:21">
      <c r="A43" s="2" t="str">
        <f>'Staff Requirements'!B36</f>
        <v>Plumber</v>
      </c>
      <c r="B43" s="7"/>
      <c r="C43" s="9"/>
      <c r="D43" s="9"/>
      <c r="E43" s="9"/>
      <c r="F43" s="9"/>
      <c r="G43" s="9"/>
      <c r="H43" s="9"/>
      <c r="I43" s="9"/>
      <c r="J43" s="9"/>
      <c r="K43" s="9"/>
      <c r="L43" s="9"/>
      <c r="M43" s="9"/>
      <c r="N43" s="9"/>
      <c r="O43" s="9"/>
      <c r="P43" s="9"/>
      <c r="Q43" s="9"/>
      <c r="R43" s="9"/>
      <c r="S43" s="9"/>
      <c r="T43" s="9"/>
      <c r="U43" s="9"/>
    </row>
    <row r="44" spans="1:21">
      <c r="A44" s="2" t="str">
        <f>'Staff Requirements'!B37</f>
        <v>Any other (Please mention)</v>
      </c>
      <c r="B44" s="7"/>
      <c r="C44" s="9"/>
      <c r="D44" s="9"/>
      <c r="E44" s="9"/>
      <c r="F44" s="9"/>
      <c r="G44" s="9"/>
      <c r="H44" s="9"/>
      <c r="I44" s="9"/>
      <c r="J44" s="9"/>
      <c r="K44" s="9"/>
      <c r="L44" s="9"/>
      <c r="M44" s="9"/>
      <c r="N44" s="9"/>
      <c r="O44" s="9"/>
      <c r="P44" s="9"/>
      <c r="Q44" s="9"/>
      <c r="R44" s="9"/>
      <c r="S44" s="9"/>
      <c r="T44" s="9"/>
      <c r="U44" s="9"/>
    </row>
    <row r="45" spans="1:21" ht="13.5" thickBot="1">
      <c r="B45" s="290">
        <f>SUM(B31:B44)</f>
        <v>0</v>
      </c>
      <c r="C45" s="290">
        <f t="shared" ref="C45:U45" si="3">SUM(C31:C44)</f>
        <v>0</v>
      </c>
      <c r="D45" s="290">
        <f t="shared" si="3"/>
        <v>0</v>
      </c>
      <c r="E45" s="290">
        <f t="shared" si="3"/>
        <v>0</v>
      </c>
      <c r="F45" s="290">
        <f t="shared" si="3"/>
        <v>0</v>
      </c>
      <c r="G45" s="290">
        <f t="shared" si="3"/>
        <v>0</v>
      </c>
      <c r="H45" s="290">
        <f t="shared" si="3"/>
        <v>0</v>
      </c>
      <c r="I45" s="290">
        <f t="shared" si="3"/>
        <v>0</v>
      </c>
      <c r="J45" s="290">
        <f t="shared" si="3"/>
        <v>0</v>
      </c>
      <c r="K45" s="290">
        <f t="shared" si="3"/>
        <v>0</v>
      </c>
      <c r="L45" s="290">
        <f t="shared" si="3"/>
        <v>0</v>
      </c>
      <c r="M45" s="290">
        <f t="shared" si="3"/>
        <v>0</v>
      </c>
      <c r="N45" s="290">
        <f t="shared" si="3"/>
        <v>0</v>
      </c>
      <c r="O45" s="290">
        <f t="shared" si="3"/>
        <v>0</v>
      </c>
      <c r="P45" s="290">
        <f t="shared" si="3"/>
        <v>0</v>
      </c>
      <c r="Q45" s="290">
        <f t="shared" si="3"/>
        <v>0</v>
      </c>
      <c r="R45" s="290">
        <f t="shared" si="3"/>
        <v>0</v>
      </c>
      <c r="S45" s="290">
        <f t="shared" si="3"/>
        <v>0</v>
      </c>
      <c r="T45" s="290">
        <f t="shared" si="3"/>
        <v>0</v>
      </c>
      <c r="U45" s="290">
        <f t="shared" si="3"/>
        <v>0</v>
      </c>
    </row>
    <row r="46" spans="1:21" ht="13" thickTop="1"/>
    <row r="50" spans="1:21" ht="13.5" thickBot="1">
      <c r="A50" s="1" t="s">
        <v>824</v>
      </c>
      <c r="B50" s="255">
        <f>B14+B22+B28+B45</f>
        <v>0</v>
      </c>
      <c r="C50" s="255">
        <f t="shared" ref="C50:U50" si="4">C14+C22+C28+C45</f>
        <v>0</v>
      </c>
      <c r="D50" s="255">
        <f t="shared" si="4"/>
        <v>0</v>
      </c>
      <c r="E50" s="255">
        <f t="shared" si="4"/>
        <v>0</v>
      </c>
      <c r="F50" s="255">
        <f t="shared" si="4"/>
        <v>0</v>
      </c>
      <c r="G50" s="255">
        <f t="shared" si="4"/>
        <v>0</v>
      </c>
      <c r="H50" s="255">
        <f t="shared" si="4"/>
        <v>0</v>
      </c>
      <c r="I50" s="255">
        <f t="shared" si="4"/>
        <v>0</v>
      </c>
      <c r="J50" s="255">
        <f t="shared" si="4"/>
        <v>0</v>
      </c>
      <c r="K50" s="255">
        <f t="shared" si="4"/>
        <v>0</v>
      </c>
      <c r="L50" s="255">
        <f t="shared" si="4"/>
        <v>0</v>
      </c>
      <c r="M50" s="255">
        <f t="shared" si="4"/>
        <v>0</v>
      </c>
      <c r="N50" s="255">
        <f t="shared" si="4"/>
        <v>0</v>
      </c>
      <c r="O50" s="255">
        <f t="shared" si="4"/>
        <v>0</v>
      </c>
      <c r="P50" s="255">
        <f t="shared" si="4"/>
        <v>0</v>
      </c>
      <c r="Q50" s="255">
        <f t="shared" si="4"/>
        <v>0</v>
      </c>
      <c r="R50" s="255">
        <f t="shared" si="4"/>
        <v>0</v>
      </c>
      <c r="S50" s="255">
        <f t="shared" si="4"/>
        <v>0</v>
      </c>
      <c r="T50" s="255">
        <f t="shared" si="4"/>
        <v>0</v>
      </c>
      <c r="U50" s="255">
        <f t="shared" si="4"/>
        <v>0</v>
      </c>
    </row>
    <row r="51" spans="1:21" ht="13.5" thickTop="1">
      <c r="B51" s="31"/>
      <c r="C51" s="31"/>
      <c r="D51" s="31"/>
      <c r="E51" s="31"/>
      <c r="F51" s="31"/>
      <c r="G51" s="31"/>
      <c r="H51" s="31"/>
      <c r="I51" s="31"/>
      <c r="J51" s="31"/>
      <c r="K51" s="31"/>
      <c r="L51" s="31"/>
      <c r="M51" s="31"/>
      <c r="N51" s="31"/>
      <c r="O51" s="31"/>
      <c r="P51" s="31"/>
      <c r="Q51" s="31"/>
      <c r="R51" s="31"/>
      <c r="S51" s="31"/>
      <c r="T51" s="31"/>
      <c r="U51" s="31"/>
    </row>
    <row r="52" spans="1:21">
      <c r="B52" s="9"/>
      <c r="C52" s="9"/>
      <c r="D52" s="9"/>
      <c r="E52" s="9"/>
      <c r="F52" s="9"/>
      <c r="G52" s="9"/>
      <c r="H52" s="9"/>
      <c r="I52" s="9"/>
      <c r="J52" s="9"/>
      <c r="K52" s="9"/>
      <c r="L52" s="9"/>
      <c r="M52" s="9"/>
      <c r="N52" s="9"/>
      <c r="O52" s="9"/>
      <c r="P52" s="9"/>
      <c r="Q52" s="9"/>
      <c r="R52" s="9"/>
      <c r="S52" s="9"/>
      <c r="T52" s="9"/>
      <c r="U52" s="9"/>
    </row>
    <row r="53" spans="1:21">
      <c r="A53" s="2" t="s">
        <v>692</v>
      </c>
    </row>
    <row r="54" spans="1:21">
      <c r="A54" s="2" t="s">
        <v>195</v>
      </c>
      <c r="B54" s="9">
        <f t="shared" ref="B54:U54" si="5">B14+B22+B28+B40+B37</f>
        <v>0</v>
      </c>
      <c r="C54" s="9">
        <f t="shared" si="5"/>
        <v>0</v>
      </c>
      <c r="D54" s="9">
        <f t="shared" si="5"/>
        <v>0</v>
      </c>
      <c r="E54" s="9">
        <f t="shared" si="5"/>
        <v>0</v>
      </c>
      <c r="F54" s="9">
        <f t="shared" si="5"/>
        <v>0</v>
      </c>
      <c r="G54" s="9">
        <f t="shared" si="5"/>
        <v>0</v>
      </c>
      <c r="H54" s="9">
        <f t="shared" si="5"/>
        <v>0</v>
      </c>
      <c r="I54" s="9">
        <f t="shared" si="5"/>
        <v>0</v>
      </c>
      <c r="J54" s="9">
        <f t="shared" si="5"/>
        <v>0</v>
      </c>
      <c r="K54" s="9">
        <f t="shared" si="5"/>
        <v>0</v>
      </c>
      <c r="L54" s="9">
        <f t="shared" si="5"/>
        <v>0</v>
      </c>
      <c r="M54" s="9">
        <f t="shared" si="5"/>
        <v>0</v>
      </c>
      <c r="N54" s="9">
        <f t="shared" si="5"/>
        <v>0</v>
      </c>
      <c r="O54" s="9">
        <f t="shared" si="5"/>
        <v>0</v>
      </c>
      <c r="P54" s="9">
        <f t="shared" si="5"/>
        <v>0</v>
      </c>
      <c r="Q54" s="9">
        <f t="shared" si="5"/>
        <v>0</v>
      </c>
      <c r="R54" s="9">
        <f t="shared" si="5"/>
        <v>0</v>
      </c>
      <c r="S54" s="9">
        <f t="shared" si="5"/>
        <v>0</v>
      </c>
      <c r="T54" s="9">
        <f t="shared" si="5"/>
        <v>0</v>
      </c>
      <c r="U54" s="9">
        <f t="shared" si="5"/>
        <v>0</v>
      </c>
    </row>
    <row r="55" spans="1:21">
      <c r="A55" s="2" t="s">
        <v>78</v>
      </c>
      <c r="B55" s="9">
        <f>B50-B54</f>
        <v>0</v>
      </c>
      <c r="C55" s="9">
        <f t="shared" ref="C55:U55" si="6">C50-C54</f>
        <v>0</v>
      </c>
      <c r="D55" s="9">
        <f t="shared" si="6"/>
        <v>0</v>
      </c>
      <c r="E55" s="9">
        <f t="shared" si="6"/>
        <v>0</v>
      </c>
      <c r="F55" s="9">
        <f t="shared" si="6"/>
        <v>0</v>
      </c>
      <c r="G55" s="9">
        <f t="shared" si="6"/>
        <v>0</v>
      </c>
      <c r="H55" s="9">
        <f t="shared" si="6"/>
        <v>0</v>
      </c>
      <c r="I55" s="9">
        <f t="shared" si="6"/>
        <v>0</v>
      </c>
      <c r="J55" s="9">
        <f t="shared" si="6"/>
        <v>0</v>
      </c>
      <c r="K55" s="9">
        <f t="shared" si="6"/>
        <v>0</v>
      </c>
      <c r="L55" s="9">
        <f t="shared" si="6"/>
        <v>0</v>
      </c>
      <c r="M55" s="9">
        <f t="shared" si="6"/>
        <v>0</v>
      </c>
      <c r="N55" s="9">
        <f t="shared" si="6"/>
        <v>0</v>
      </c>
      <c r="O55" s="9">
        <f t="shared" si="6"/>
        <v>0</v>
      </c>
      <c r="P55" s="9">
        <f t="shared" si="6"/>
        <v>0</v>
      </c>
      <c r="Q55" s="9">
        <f t="shared" si="6"/>
        <v>0</v>
      </c>
      <c r="R55" s="9">
        <f t="shared" si="6"/>
        <v>0</v>
      </c>
      <c r="S55" s="9">
        <f t="shared" si="6"/>
        <v>0</v>
      </c>
      <c r="T55" s="9">
        <f t="shared" si="6"/>
        <v>0</v>
      </c>
      <c r="U55" s="9">
        <f t="shared" si="6"/>
        <v>0</v>
      </c>
    </row>
    <row r="213" spans="7:7">
      <c r="G213" s="2">
        <f>SUM(G165:G212)</f>
        <v>0</v>
      </c>
    </row>
    <row r="254" spans="1:3" ht="14.5">
      <c r="A254" s="128" t="s">
        <v>380</v>
      </c>
      <c r="B254" s="97" t="s">
        <v>381</v>
      </c>
      <c r="C254" s="97" t="s">
        <v>382</v>
      </c>
    </row>
    <row r="255" spans="1:3" ht="14.5">
      <c r="A255" s="51"/>
      <c r="B255" s="51"/>
      <c r="C255" s="51"/>
    </row>
    <row r="256" spans="1:3" ht="43.5">
      <c r="A256" s="129" t="s">
        <v>383</v>
      </c>
      <c r="B256" s="130" t="s">
        <v>384</v>
      </c>
      <c r="C256" s="51"/>
    </row>
    <row r="257" spans="1:7" ht="14.5">
      <c r="A257" s="51"/>
      <c r="B257" s="82" t="s">
        <v>286</v>
      </c>
      <c r="C257" s="83" t="s">
        <v>287</v>
      </c>
    </row>
    <row r="258" spans="1:7" ht="14.5">
      <c r="A258" s="51"/>
      <c r="B258" s="82" t="s">
        <v>288</v>
      </c>
      <c r="C258" s="83" t="s">
        <v>287</v>
      </c>
    </row>
    <row r="259" spans="1:7" ht="14">
      <c r="A259" s="131"/>
      <c r="B259" s="131"/>
      <c r="C259" s="131"/>
    </row>
    <row r="260" spans="1:7" ht="28">
      <c r="A260" s="62" t="s">
        <v>390</v>
      </c>
      <c r="B260" s="63" t="s">
        <v>206</v>
      </c>
      <c r="C260" s="63" t="s">
        <v>207</v>
      </c>
      <c r="D260" s="63" t="s">
        <v>360</v>
      </c>
      <c r="E260" s="63" t="s">
        <v>208</v>
      </c>
      <c r="F260" s="93" t="s">
        <v>209</v>
      </c>
      <c r="G260" s="135" t="s">
        <v>210</v>
      </c>
    </row>
    <row r="261" spans="1:7" ht="30">
      <c r="A261" s="54">
        <v>1</v>
      </c>
      <c r="B261" s="55" t="s">
        <v>211</v>
      </c>
      <c r="C261" s="51"/>
      <c r="D261" s="51"/>
      <c r="E261" s="51"/>
      <c r="F261" s="51"/>
      <c r="G261" s="51"/>
    </row>
    <row r="262" spans="1:7" ht="15">
      <c r="A262" s="51"/>
      <c r="B262" s="56" t="s">
        <v>212</v>
      </c>
      <c r="C262" s="57" t="s">
        <v>213</v>
      </c>
      <c r="D262" s="94">
        <v>1</v>
      </c>
      <c r="E262" s="58">
        <v>5000</v>
      </c>
      <c r="F262" s="59">
        <v>12</v>
      </c>
      <c r="G262" s="58">
        <v>60000</v>
      </c>
    </row>
    <row r="263" spans="1:7" ht="15">
      <c r="A263" s="51"/>
      <c r="B263" s="56" t="s">
        <v>214</v>
      </c>
      <c r="C263" s="57" t="s">
        <v>213</v>
      </c>
      <c r="D263" s="94">
        <v>1</v>
      </c>
      <c r="E263" s="58">
        <v>5000</v>
      </c>
      <c r="F263" s="59">
        <v>18</v>
      </c>
      <c r="G263" s="58">
        <v>90000</v>
      </c>
    </row>
    <row r="264" spans="1:7" ht="14.5">
      <c r="A264" s="51"/>
      <c r="B264" s="51"/>
      <c r="C264" s="51"/>
      <c r="D264" s="51"/>
      <c r="E264" s="51"/>
      <c r="F264" s="51"/>
      <c r="G264" s="51"/>
    </row>
    <row r="265" spans="1:7" ht="30">
      <c r="A265" s="54">
        <v>2</v>
      </c>
      <c r="B265" s="55" t="s">
        <v>215</v>
      </c>
      <c r="C265" s="51"/>
      <c r="D265" s="51"/>
      <c r="E265" s="51"/>
      <c r="F265" s="51"/>
      <c r="G265" s="51"/>
    </row>
    <row r="266" spans="1:7" ht="15">
      <c r="A266" s="51"/>
      <c r="B266" s="56" t="s">
        <v>216</v>
      </c>
      <c r="C266" s="57" t="s">
        <v>217</v>
      </c>
      <c r="D266" s="94">
        <v>1</v>
      </c>
      <c r="E266" s="58">
        <v>14800</v>
      </c>
      <c r="F266" s="59">
        <v>90</v>
      </c>
      <c r="G266" s="58">
        <v>1332000</v>
      </c>
    </row>
    <row r="267" spans="1:7" ht="15">
      <c r="A267" s="51"/>
      <c r="B267" s="56" t="s">
        <v>218</v>
      </c>
      <c r="C267" s="57" t="s">
        <v>217</v>
      </c>
      <c r="D267" s="94">
        <v>1</v>
      </c>
      <c r="E267" s="58">
        <v>11750</v>
      </c>
      <c r="F267" s="59">
        <v>14</v>
      </c>
      <c r="G267" s="58">
        <v>164500</v>
      </c>
    </row>
    <row r="268" spans="1:7" ht="30">
      <c r="A268" s="51"/>
      <c r="B268" s="56" t="s">
        <v>219</v>
      </c>
      <c r="C268" s="57" t="s">
        <v>213</v>
      </c>
      <c r="D268" s="94">
        <v>1</v>
      </c>
      <c r="E268" s="58">
        <v>5000</v>
      </c>
      <c r="F268" s="59">
        <v>11</v>
      </c>
      <c r="G268" s="58">
        <v>55000</v>
      </c>
    </row>
    <row r="269" spans="1:7" ht="30">
      <c r="A269" s="51"/>
      <c r="B269" s="56" t="s">
        <v>220</v>
      </c>
      <c r="C269" s="57" t="s">
        <v>213</v>
      </c>
      <c r="D269" s="94">
        <v>1</v>
      </c>
      <c r="E269" s="95">
        <v>100</v>
      </c>
      <c r="F269" s="59">
        <v>35</v>
      </c>
      <c r="G269" s="58">
        <v>3500</v>
      </c>
    </row>
    <row r="270" spans="1:7" ht="14.5">
      <c r="A270" s="51"/>
      <c r="B270" s="51"/>
      <c r="C270" s="51"/>
      <c r="D270" s="51"/>
      <c r="E270" s="51"/>
      <c r="F270" s="51"/>
      <c r="G270" s="51"/>
    </row>
    <row r="271" spans="1:7" ht="30">
      <c r="A271" s="54">
        <v>3</v>
      </c>
      <c r="B271" s="55" t="s">
        <v>221</v>
      </c>
      <c r="C271" s="51"/>
      <c r="D271" s="51"/>
      <c r="E271" s="51"/>
      <c r="F271" s="51"/>
      <c r="G271" s="51"/>
    </row>
    <row r="272" spans="1:7" ht="45">
      <c r="A272" s="51"/>
      <c r="B272" s="56" t="s">
        <v>222</v>
      </c>
      <c r="C272" s="57" t="s">
        <v>217</v>
      </c>
      <c r="D272" s="94">
        <v>1</v>
      </c>
      <c r="E272" s="59">
        <v>835</v>
      </c>
      <c r="F272" s="59">
        <v>25</v>
      </c>
      <c r="G272" s="58">
        <v>20875</v>
      </c>
    </row>
    <row r="273" spans="1:7" ht="45">
      <c r="A273" s="51"/>
      <c r="B273" s="56" t="s">
        <v>223</v>
      </c>
      <c r="C273" s="57" t="s">
        <v>217</v>
      </c>
      <c r="D273" s="94">
        <v>1</v>
      </c>
      <c r="E273" s="60">
        <v>1125</v>
      </c>
      <c r="F273" s="59">
        <v>475</v>
      </c>
      <c r="G273" s="58">
        <v>534375</v>
      </c>
    </row>
    <row r="274" spans="1:7" ht="45">
      <c r="A274" s="51"/>
      <c r="B274" s="56" t="s">
        <v>224</v>
      </c>
      <c r="C274" s="57" t="s">
        <v>217</v>
      </c>
      <c r="D274" s="94">
        <v>1</v>
      </c>
      <c r="E274" s="60">
        <v>3125</v>
      </c>
      <c r="F274" s="59">
        <v>475</v>
      </c>
      <c r="G274" s="58">
        <v>1484375</v>
      </c>
    </row>
    <row r="275" spans="1:7" ht="14.5">
      <c r="A275" s="51"/>
      <c r="B275" s="51"/>
      <c r="C275" s="51"/>
      <c r="D275" s="51"/>
      <c r="E275" s="51"/>
      <c r="F275" s="51"/>
      <c r="G275" s="51"/>
    </row>
    <row r="276" spans="1:7" ht="30">
      <c r="A276" s="54">
        <v>4</v>
      </c>
      <c r="B276" s="55" t="s">
        <v>225</v>
      </c>
      <c r="C276" s="51"/>
      <c r="D276" s="51"/>
      <c r="E276" s="51"/>
      <c r="F276" s="51"/>
      <c r="G276" s="51"/>
    </row>
    <row r="277" spans="1:7" ht="30">
      <c r="A277" s="51"/>
      <c r="B277" s="56" t="s">
        <v>226</v>
      </c>
      <c r="C277" s="57" t="s">
        <v>227</v>
      </c>
      <c r="D277" s="94">
        <v>1</v>
      </c>
      <c r="E277" s="59">
        <v>3</v>
      </c>
      <c r="F277" s="58">
        <v>260000</v>
      </c>
      <c r="G277" s="58">
        <v>780000</v>
      </c>
    </row>
    <row r="278" spans="1:7" ht="30">
      <c r="A278" s="51"/>
      <c r="B278" s="56" t="s">
        <v>228</v>
      </c>
      <c r="C278" s="57" t="s">
        <v>227</v>
      </c>
      <c r="D278" s="94">
        <v>1</v>
      </c>
      <c r="E278" s="59">
        <v>8.57</v>
      </c>
      <c r="F278" s="58">
        <v>260000</v>
      </c>
      <c r="G278" s="58">
        <v>2228200</v>
      </c>
    </row>
    <row r="279" spans="1:7" ht="14.5">
      <c r="A279" s="51"/>
      <c r="B279" s="51"/>
      <c r="C279" s="51"/>
      <c r="D279" s="51"/>
      <c r="E279" s="51"/>
      <c r="F279" s="51"/>
      <c r="G279" s="51"/>
    </row>
    <row r="280" spans="1:7" ht="30">
      <c r="A280" s="54">
        <v>5</v>
      </c>
      <c r="B280" s="55" t="s">
        <v>229</v>
      </c>
      <c r="C280" s="51"/>
      <c r="D280" s="51"/>
      <c r="E280" s="51"/>
      <c r="F280" s="51"/>
      <c r="G280" s="51"/>
    </row>
    <row r="281" spans="1:7" ht="30">
      <c r="A281" s="51"/>
      <c r="B281" s="56" t="s">
        <v>230</v>
      </c>
      <c r="C281" s="57" t="s">
        <v>217</v>
      </c>
      <c r="D281" s="94">
        <v>1</v>
      </c>
      <c r="E281" s="59">
        <v>937</v>
      </c>
      <c r="F281" s="59">
        <v>435</v>
      </c>
      <c r="G281" s="58">
        <v>407595</v>
      </c>
    </row>
    <row r="282" spans="1:7" ht="30">
      <c r="A282" s="51"/>
      <c r="B282" s="56" t="s">
        <v>231</v>
      </c>
      <c r="C282" s="57" t="s">
        <v>217</v>
      </c>
      <c r="D282" s="94">
        <v>1</v>
      </c>
      <c r="E282" s="60">
        <v>1256</v>
      </c>
      <c r="F282" s="59">
        <v>435</v>
      </c>
      <c r="G282" s="58">
        <v>546360</v>
      </c>
    </row>
    <row r="283" spans="1:7" ht="30">
      <c r="A283" s="51"/>
      <c r="B283" s="56" t="s">
        <v>232</v>
      </c>
      <c r="C283" s="57" t="s">
        <v>217</v>
      </c>
      <c r="D283" s="94">
        <v>1</v>
      </c>
      <c r="E283" s="59">
        <v>135</v>
      </c>
      <c r="F283" s="59">
        <v>32</v>
      </c>
      <c r="G283" s="58">
        <v>4320</v>
      </c>
    </row>
    <row r="284" spans="1:7" ht="14.5">
      <c r="A284" s="51"/>
      <c r="B284" s="51"/>
      <c r="C284" s="51"/>
      <c r="D284" s="51"/>
      <c r="E284" s="51"/>
      <c r="F284" s="51"/>
      <c r="G284" s="51"/>
    </row>
    <row r="285" spans="1:7" ht="30">
      <c r="A285" s="54">
        <v>6</v>
      </c>
      <c r="B285" s="55" t="s">
        <v>233</v>
      </c>
      <c r="C285" s="51"/>
      <c r="D285" s="51"/>
      <c r="E285" s="51"/>
      <c r="F285" s="51"/>
      <c r="G285" s="51"/>
    </row>
    <row r="286" spans="1:7" ht="15">
      <c r="A286" s="51"/>
      <c r="B286" s="56" t="s">
        <v>234</v>
      </c>
      <c r="C286" s="57" t="s">
        <v>213</v>
      </c>
      <c r="D286" s="94">
        <v>1</v>
      </c>
      <c r="E286" s="60">
        <v>3600</v>
      </c>
      <c r="F286" s="59">
        <v>330</v>
      </c>
      <c r="G286" s="58">
        <v>1188000</v>
      </c>
    </row>
    <row r="287" spans="1:7" ht="14.5">
      <c r="A287" s="51"/>
      <c r="B287" s="51"/>
      <c r="C287" s="51"/>
      <c r="D287" s="51"/>
      <c r="E287" s="51"/>
      <c r="F287" s="51"/>
      <c r="G287" s="51"/>
    </row>
    <row r="288" spans="1:7" ht="45">
      <c r="A288" s="54">
        <v>7</v>
      </c>
      <c r="B288" s="55" t="s">
        <v>235</v>
      </c>
      <c r="C288" s="51"/>
      <c r="D288" s="51"/>
      <c r="E288" s="51"/>
      <c r="F288" s="51"/>
      <c r="G288" s="51"/>
    </row>
    <row r="289" spans="1:7" ht="30">
      <c r="A289" s="51"/>
      <c r="B289" s="56" t="s">
        <v>236</v>
      </c>
      <c r="C289" s="57" t="s">
        <v>213</v>
      </c>
      <c r="D289" s="94">
        <v>1</v>
      </c>
      <c r="E289" s="60">
        <v>4500</v>
      </c>
      <c r="F289" s="59">
        <v>105</v>
      </c>
      <c r="G289" s="58">
        <v>472500</v>
      </c>
    </row>
    <row r="290" spans="1:7" ht="15">
      <c r="A290" s="68"/>
      <c r="B290" s="56" t="s">
        <v>237</v>
      </c>
      <c r="C290" s="57" t="s">
        <v>213</v>
      </c>
      <c r="D290" s="94">
        <v>1</v>
      </c>
      <c r="E290" s="60">
        <v>3100</v>
      </c>
      <c r="F290" s="60">
        <v>1150</v>
      </c>
      <c r="G290" s="58">
        <v>3565000</v>
      </c>
    </row>
    <row r="291" spans="1:7" ht="14.5">
      <c r="A291" s="51"/>
      <c r="B291" s="51"/>
      <c r="C291" s="51"/>
      <c r="D291" s="51"/>
      <c r="E291" s="51"/>
      <c r="F291" s="51"/>
      <c r="G291" s="51"/>
    </row>
    <row r="292" spans="1:7" ht="30">
      <c r="A292" s="54">
        <v>8</v>
      </c>
      <c r="B292" s="55" t="s">
        <v>238</v>
      </c>
      <c r="C292" s="51"/>
      <c r="D292" s="51"/>
      <c r="E292" s="51"/>
      <c r="F292" s="51"/>
      <c r="G292" s="51"/>
    </row>
    <row r="293" spans="1:7" ht="15">
      <c r="A293" s="51"/>
      <c r="B293" s="56" t="s">
        <v>239</v>
      </c>
      <c r="C293" s="57" t="s">
        <v>213</v>
      </c>
      <c r="D293" s="94">
        <v>1</v>
      </c>
      <c r="E293" s="59">
        <v>180</v>
      </c>
      <c r="F293" s="60">
        <v>1800</v>
      </c>
      <c r="G293" s="58">
        <v>324000</v>
      </c>
    </row>
    <row r="294" spans="1:7" ht="30">
      <c r="A294" s="51"/>
      <c r="B294" s="56" t="s">
        <v>240</v>
      </c>
      <c r="C294" s="57" t="s">
        <v>213</v>
      </c>
      <c r="D294" s="94">
        <v>1</v>
      </c>
      <c r="E294" s="59">
        <v>155</v>
      </c>
      <c r="F294" s="60">
        <v>1650</v>
      </c>
      <c r="G294" s="58">
        <v>255750</v>
      </c>
    </row>
    <row r="295" spans="1:7" ht="14.5">
      <c r="A295" s="51"/>
      <c r="B295" s="406"/>
      <c r="C295" s="407"/>
      <c r="D295" s="407"/>
      <c r="E295" s="407"/>
      <c r="F295" s="408"/>
      <c r="G295" s="51"/>
    </row>
    <row r="296" spans="1:7" ht="15">
      <c r="A296" s="51"/>
      <c r="B296" s="395" t="s">
        <v>241</v>
      </c>
      <c r="C296" s="396"/>
      <c r="D296" s="396"/>
      <c r="E296" s="396"/>
      <c r="F296" s="397"/>
      <c r="G296" s="61">
        <v>13516350</v>
      </c>
    </row>
    <row r="550" spans="7:7">
      <c r="G550" s="2">
        <f>SUM(G521:G549)</f>
        <v>0</v>
      </c>
    </row>
    <row r="573" spans="1:3">
      <c r="A573" s="2">
        <v>5</v>
      </c>
      <c r="B573" s="2" t="s">
        <v>486</v>
      </c>
    </row>
    <row r="575" spans="1:3" ht="14.5">
      <c r="A575" s="51"/>
      <c r="B575" s="51"/>
      <c r="C575" s="200">
        <f>G623</f>
        <v>8092275</v>
      </c>
    </row>
    <row r="576" spans="1:3" ht="43.5">
      <c r="A576" s="129" t="s">
        <v>383</v>
      </c>
      <c r="B576" s="130" t="s">
        <v>384</v>
      </c>
      <c r="C576" s="200">
        <f>G674</f>
        <v>1276235</v>
      </c>
    </row>
    <row r="577" spans="1:7" ht="14.5">
      <c r="A577" s="51"/>
      <c r="B577" s="82" t="s">
        <v>286</v>
      </c>
      <c r="C577" s="201">
        <f>G709</f>
        <v>628382</v>
      </c>
    </row>
    <row r="578" spans="1:7" ht="14.5">
      <c r="A578" s="51"/>
      <c r="B578" s="82" t="s">
        <v>288</v>
      </c>
      <c r="C578" s="201">
        <f>G749</f>
        <v>2784500</v>
      </c>
    </row>
    <row r="579" spans="1:7" ht="14.5">
      <c r="A579" s="51"/>
      <c r="B579" s="82" t="s">
        <v>289</v>
      </c>
      <c r="C579" s="201">
        <f>SUM(C575:C578)</f>
        <v>12781392</v>
      </c>
    </row>
    <row r="580" spans="1:7" ht="14">
      <c r="A580" s="131"/>
      <c r="B580" s="131"/>
      <c r="C580" s="131"/>
    </row>
    <row r="582" spans="1:7" ht="14.5">
      <c r="A582" s="128" t="s">
        <v>414</v>
      </c>
      <c r="B582" s="97" t="s">
        <v>323</v>
      </c>
      <c r="C582" s="97" t="s">
        <v>324</v>
      </c>
      <c r="D582" s="97" t="s">
        <v>357</v>
      </c>
      <c r="E582" s="97" t="s">
        <v>325</v>
      </c>
      <c r="F582" s="98" t="s">
        <v>326</v>
      </c>
      <c r="G582" s="96" t="s">
        <v>204</v>
      </c>
    </row>
    <row r="583" spans="1:7" ht="29">
      <c r="A583" s="132">
        <v>1</v>
      </c>
      <c r="B583" s="100" t="s">
        <v>361</v>
      </c>
      <c r="C583" s="51"/>
      <c r="D583" s="51"/>
      <c r="E583" s="51"/>
      <c r="F583" s="51"/>
      <c r="G583" s="51"/>
    </row>
    <row r="584" spans="1:7" ht="14.5">
      <c r="A584" s="51"/>
      <c r="B584" s="82" t="s">
        <v>327</v>
      </c>
      <c r="C584" s="83" t="s">
        <v>328</v>
      </c>
      <c r="D584" s="101">
        <v>1</v>
      </c>
      <c r="E584" s="85">
        <v>2000</v>
      </c>
      <c r="F584" s="84">
        <v>12</v>
      </c>
      <c r="G584" s="85">
        <f>D584*E584*F584</f>
        <v>24000</v>
      </c>
    </row>
    <row r="585" spans="1:7" ht="14.5">
      <c r="A585" s="51"/>
      <c r="B585" s="82" t="s">
        <v>329</v>
      </c>
      <c r="C585" s="83" t="s">
        <v>328</v>
      </c>
      <c r="D585" s="101">
        <v>1</v>
      </c>
      <c r="E585" s="85">
        <v>2000</v>
      </c>
      <c r="F585" s="84">
        <v>18</v>
      </c>
      <c r="G585" s="85">
        <f>D585*E585*F585</f>
        <v>36000</v>
      </c>
    </row>
    <row r="586" spans="1:7" ht="14.5">
      <c r="A586" s="51"/>
      <c r="B586" s="51"/>
      <c r="C586" s="51"/>
      <c r="D586" s="51"/>
      <c r="E586" s="51"/>
      <c r="F586" s="51"/>
      <c r="G586" s="51"/>
    </row>
    <row r="587" spans="1:7" ht="29">
      <c r="A587" s="132">
        <v>2</v>
      </c>
      <c r="B587" s="100" t="s">
        <v>362</v>
      </c>
      <c r="C587" s="51"/>
      <c r="D587" s="51"/>
      <c r="E587" s="51"/>
      <c r="F587" s="51"/>
      <c r="G587" s="51"/>
    </row>
    <row r="588" spans="1:7" ht="14.5">
      <c r="A588" s="51"/>
      <c r="B588" s="82" t="s">
        <v>330</v>
      </c>
      <c r="C588" s="83" t="s">
        <v>331</v>
      </c>
      <c r="D588" s="101">
        <v>1</v>
      </c>
      <c r="E588" s="85">
        <v>6500</v>
      </c>
      <c r="F588" s="84">
        <v>90</v>
      </c>
      <c r="G588" s="85">
        <f>D588*E588*F588</f>
        <v>585000</v>
      </c>
    </row>
    <row r="589" spans="1:7" ht="14.5">
      <c r="A589" s="51"/>
      <c r="B589" s="82" t="s">
        <v>332</v>
      </c>
      <c r="C589" s="83" t="s">
        <v>331</v>
      </c>
      <c r="D589" s="101">
        <v>1</v>
      </c>
      <c r="E589" s="85">
        <v>5650</v>
      </c>
      <c r="F589" s="84">
        <v>14</v>
      </c>
      <c r="G589" s="85">
        <f>D589*E589*F589</f>
        <v>79100</v>
      </c>
    </row>
    <row r="590" spans="1:7" ht="29">
      <c r="A590" s="51"/>
      <c r="B590" s="82" t="s">
        <v>333</v>
      </c>
      <c r="C590" s="83" t="s">
        <v>328</v>
      </c>
      <c r="D590" s="101">
        <v>1</v>
      </c>
      <c r="E590" s="85">
        <v>2000</v>
      </c>
      <c r="F590" s="84">
        <v>11</v>
      </c>
      <c r="G590" s="85">
        <f>D590*E590*F590</f>
        <v>22000</v>
      </c>
    </row>
    <row r="591" spans="1:7" ht="29">
      <c r="A591" s="51"/>
      <c r="B591" s="82" t="s">
        <v>334</v>
      </c>
      <c r="C591" s="83" t="s">
        <v>328</v>
      </c>
      <c r="D591" s="101">
        <v>1</v>
      </c>
      <c r="E591" s="85">
        <v>2000</v>
      </c>
      <c r="F591" s="84">
        <v>35</v>
      </c>
      <c r="G591" s="85">
        <f>D591*E591*F591</f>
        <v>70000</v>
      </c>
    </row>
    <row r="592" spans="1:7" ht="14.5">
      <c r="A592" s="51"/>
      <c r="B592" s="51"/>
      <c r="C592" s="51"/>
      <c r="D592" s="51"/>
      <c r="E592" s="51"/>
      <c r="F592" s="51"/>
      <c r="G592" s="51"/>
    </row>
    <row r="593" spans="1:7" ht="29">
      <c r="A593" s="132">
        <v>3</v>
      </c>
      <c r="B593" s="100" t="s">
        <v>363</v>
      </c>
      <c r="C593" s="51"/>
      <c r="D593" s="51"/>
      <c r="E593" s="51"/>
      <c r="F593" s="51"/>
      <c r="G593" s="51"/>
    </row>
    <row r="594" spans="1:7" ht="29">
      <c r="A594" s="51"/>
      <c r="B594" s="82" t="s">
        <v>335</v>
      </c>
      <c r="C594" s="83" t="s">
        <v>331</v>
      </c>
      <c r="D594" s="101">
        <v>1</v>
      </c>
      <c r="E594" s="84">
        <v>455</v>
      </c>
      <c r="F594" s="84">
        <v>25</v>
      </c>
      <c r="G594" s="85">
        <f>D594*E594*F594</f>
        <v>11375</v>
      </c>
    </row>
    <row r="595" spans="1:7" ht="29">
      <c r="A595" s="51"/>
      <c r="B595" s="82" t="s">
        <v>336</v>
      </c>
      <c r="C595" s="83" t="s">
        <v>331</v>
      </c>
      <c r="D595" s="101">
        <v>1</v>
      </c>
      <c r="E595" s="84">
        <v>575</v>
      </c>
      <c r="F595" s="84">
        <v>475</v>
      </c>
      <c r="G595" s="85">
        <f>D595*E595*F595</f>
        <v>273125</v>
      </c>
    </row>
    <row r="596" spans="1:7" ht="43.5">
      <c r="A596" s="51"/>
      <c r="B596" s="82" t="s">
        <v>337</v>
      </c>
      <c r="C596" s="83" t="s">
        <v>331</v>
      </c>
      <c r="D596" s="101">
        <v>1</v>
      </c>
      <c r="E596" s="86">
        <v>1755</v>
      </c>
      <c r="F596" s="84">
        <v>475</v>
      </c>
      <c r="G596" s="85">
        <f>D596*E596*F596</f>
        <v>833625</v>
      </c>
    </row>
    <row r="597" spans="1:7" ht="14.5">
      <c r="A597" s="51"/>
      <c r="B597" s="51"/>
      <c r="C597" s="51"/>
      <c r="D597" s="51"/>
      <c r="E597" s="51"/>
      <c r="F597" s="51"/>
      <c r="G597" s="51"/>
    </row>
    <row r="598" spans="1:7" ht="29">
      <c r="A598" s="132">
        <v>4</v>
      </c>
      <c r="B598" s="100" t="s">
        <v>364</v>
      </c>
      <c r="C598" s="51"/>
      <c r="D598" s="51"/>
      <c r="E598" s="51"/>
      <c r="F598" s="51"/>
      <c r="G598" s="51"/>
    </row>
    <row r="599" spans="1:7" ht="29">
      <c r="A599" s="51"/>
      <c r="B599" s="82" t="s">
        <v>338</v>
      </c>
      <c r="C599" s="83" t="s">
        <v>339</v>
      </c>
      <c r="D599" s="101">
        <v>1</v>
      </c>
      <c r="E599" s="84">
        <v>1.45</v>
      </c>
      <c r="F599" s="85">
        <v>260000</v>
      </c>
      <c r="G599" s="85">
        <f>D599*E599*F599</f>
        <v>377000</v>
      </c>
    </row>
    <row r="600" spans="1:7" ht="29">
      <c r="A600" s="51"/>
      <c r="B600" s="82" t="s">
        <v>340</v>
      </c>
      <c r="C600" s="83" t="s">
        <v>339</v>
      </c>
      <c r="D600" s="101">
        <v>1</v>
      </c>
      <c r="E600" s="84">
        <v>4.55</v>
      </c>
      <c r="F600" s="85">
        <v>260000</v>
      </c>
      <c r="G600" s="85">
        <f>D600*E600*F600</f>
        <v>1183000</v>
      </c>
    </row>
    <row r="601" spans="1:7" ht="14.5">
      <c r="A601" s="51"/>
      <c r="B601" s="51"/>
      <c r="C601" s="51"/>
      <c r="D601" s="51"/>
      <c r="E601" s="51"/>
      <c r="F601" s="51"/>
      <c r="G601" s="51"/>
    </row>
    <row r="602" spans="1:7" ht="29">
      <c r="A602" s="132">
        <v>5</v>
      </c>
      <c r="B602" s="100" t="s">
        <v>365</v>
      </c>
      <c r="C602" s="51"/>
      <c r="D602" s="51"/>
      <c r="E602" s="51"/>
      <c r="F602" s="51"/>
      <c r="G602" s="51"/>
    </row>
    <row r="603" spans="1:7" ht="29">
      <c r="A603" s="51"/>
      <c r="B603" s="82" t="s">
        <v>341</v>
      </c>
      <c r="C603" s="83" t="s">
        <v>331</v>
      </c>
      <c r="D603" s="101">
        <v>1</v>
      </c>
      <c r="E603" s="84">
        <v>465</v>
      </c>
      <c r="F603" s="84">
        <v>435</v>
      </c>
      <c r="G603" s="85">
        <f>D603*E603*F603</f>
        <v>202275</v>
      </c>
    </row>
    <row r="604" spans="1:7" ht="29">
      <c r="A604" s="51"/>
      <c r="B604" s="82" t="s">
        <v>342</v>
      </c>
      <c r="C604" s="83" t="s">
        <v>331</v>
      </c>
      <c r="D604" s="101">
        <v>1</v>
      </c>
      <c r="E604" s="84">
        <v>585</v>
      </c>
      <c r="F604" s="84">
        <v>435</v>
      </c>
      <c r="G604" s="85">
        <f>D604*E604*F604</f>
        <v>254475</v>
      </c>
    </row>
    <row r="605" spans="1:7" ht="29">
      <c r="A605" s="51"/>
      <c r="B605" s="82" t="s">
        <v>343</v>
      </c>
      <c r="C605" s="83" t="s">
        <v>331</v>
      </c>
      <c r="D605" s="101">
        <v>1</v>
      </c>
      <c r="E605" s="86">
        <v>7050</v>
      </c>
      <c r="F605" s="84">
        <v>32</v>
      </c>
      <c r="G605" s="85">
        <f>D605*E605*F605</f>
        <v>225600</v>
      </c>
    </row>
    <row r="606" spans="1:7" ht="14.5">
      <c r="A606" s="51"/>
      <c r="B606" s="51"/>
      <c r="C606" s="51"/>
      <c r="D606" s="51"/>
      <c r="E606" s="51"/>
      <c r="F606" s="51"/>
      <c r="G606" s="51"/>
    </row>
    <row r="607" spans="1:7" ht="29">
      <c r="A607" s="132">
        <v>6</v>
      </c>
      <c r="B607" s="100" t="s">
        <v>366</v>
      </c>
      <c r="C607" s="51"/>
      <c r="D607" s="51"/>
      <c r="E607" s="51"/>
      <c r="F607" s="51"/>
      <c r="G607" s="51"/>
    </row>
    <row r="608" spans="1:7" ht="14.5">
      <c r="A608" s="51"/>
      <c r="B608" s="82" t="s">
        <v>344</v>
      </c>
      <c r="C608" s="83" t="s">
        <v>328</v>
      </c>
      <c r="D608" s="101">
        <v>1</v>
      </c>
      <c r="E608" s="86">
        <v>1650</v>
      </c>
      <c r="F608" s="84">
        <v>330</v>
      </c>
      <c r="G608" s="85">
        <f>D608*E608*F608</f>
        <v>544500</v>
      </c>
    </row>
    <row r="609" spans="1:7" ht="14.5">
      <c r="A609" s="51"/>
      <c r="B609" s="82" t="s">
        <v>345</v>
      </c>
      <c r="C609" s="83" t="s">
        <v>328</v>
      </c>
      <c r="D609" s="101">
        <v>1</v>
      </c>
      <c r="E609" s="86">
        <v>1050</v>
      </c>
      <c r="F609" s="84">
        <v>250</v>
      </c>
      <c r="G609" s="85">
        <f>D609*E609*F609</f>
        <v>262500</v>
      </c>
    </row>
    <row r="610" spans="1:7" ht="14.5">
      <c r="A610" s="51"/>
      <c r="B610" s="82" t="s">
        <v>346</v>
      </c>
      <c r="C610" s="83" t="s">
        <v>328</v>
      </c>
      <c r="D610" s="101">
        <v>1</v>
      </c>
      <c r="E610" s="84">
        <v>135</v>
      </c>
      <c r="F610" s="84">
        <v>650</v>
      </c>
      <c r="G610" s="85">
        <f>D610*E610*F610</f>
        <v>87750</v>
      </c>
    </row>
    <row r="611" spans="1:7" ht="14.5">
      <c r="A611" s="51"/>
      <c r="B611" s="51"/>
      <c r="C611" s="51"/>
      <c r="D611" s="51"/>
      <c r="E611" s="51"/>
      <c r="F611" s="51"/>
      <c r="G611" s="51"/>
    </row>
    <row r="612" spans="1:7" ht="43.5">
      <c r="A612" s="132">
        <v>7</v>
      </c>
      <c r="B612" s="100" t="s">
        <v>367</v>
      </c>
      <c r="C612" s="51"/>
      <c r="D612" s="51"/>
      <c r="E612" s="51"/>
      <c r="F612" s="51"/>
      <c r="G612" s="51"/>
    </row>
    <row r="613" spans="1:7" ht="29">
      <c r="A613" s="51"/>
      <c r="B613" s="82" t="s">
        <v>347</v>
      </c>
      <c r="C613" s="83" t="s">
        <v>328</v>
      </c>
      <c r="D613" s="101">
        <v>1</v>
      </c>
      <c r="E613" s="86">
        <v>2000</v>
      </c>
      <c r="F613" s="84">
        <v>105</v>
      </c>
      <c r="G613" s="85">
        <f>D613*E613*F613</f>
        <v>210000</v>
      </c>
    </row>
    <row r="614" spans="1:7" ht="14.5">
      <c r="A614" s="51"/>
      <c r="B614" s="82" t="s">
        <v>348</v>
      </c>
      <c r="C614" s="83" t="s">
        <v>328</v>
      </c>
      <c r="D614" s="101">
        <v>1</v>
      </c>
      <c r="E614" s="86">
        <v>1915</v>
      </c>
      <c r="F614" s="86">
        <v>1150</v>
      </c>
      <c r="G614" s="85">
        <f>D614*E614*F614</f>
        <v>2202250</v>
      </c>
    </row>
    <row r="615" spans="1:7" ht="14.5">
      <c r="A615" s="51"/>
      <c r="B615" s="51"/>
      <c r="C615" s="51"/>
      <c r="D615" s="51"/>
      <c r="E615" s="51"/>
      <c r="F615" s="51"/>
      <c r="G615" s="51"/>
    </row>
    <row r="616" spans="1:7" ht="29">
      <c r="A616" s="132">
        <v>8</v>
      </c>
      <c r="B616" s="100" t="s">
        <v>368</v>
      </c>
      <c r="C616" s="51"/>
      <c r="D616" s="51"/>
      <c r="E616" s="51"/>
      <c r="F616" s="51"/>
      <c r="G616" s="51"/>
    </row>
    <row r="617" spans="1:7" ht="14.5">
      <c r="A617" s="51"/>
      <c r="B617" s="82" t="s">
        <v>349</v>
      </c>
      <c r="C617" s="83" t="s">
        <v>328</v>
      </c>
      <c r="D617" s="101">
        <v>1</v>
      </c>
      <c r="E617" s="84">
        <v>84</v>
      </c>
      <c r="F617" s="86">
        <v>1800</v>
      </c>
      <c r="G617" s="85">
        <f>D617*E617*F617</f>
        <v>151200</v>
      </c>
    </row>
    <row r="618" spans="1:7" ht="29">
      <c r="A618" s="51"/>
      <c r="B618" s="82" t="s">
        <v>350</v>
      </c>
      <c r="C618" s="83" t="s">
        <v>328</v>
      </c>
      <c r="D618" s="101">
        <v>1</v>
      </c>
      <c r="E618" s="84">
        <v>250</v>
      </c>
      <c r="F618" s="86">
        <v>1650</v>
      </c>
      <c r="G618" s="85">
        <f>D618*E618*F618</f>
        <v>412500</v>
      </c>
    </row>
    <row r="619" spans="1:7" ht="14.5">
      <c r="A619" s="51"/>
      <c r="B619" s="51"/>
      <c r="C619" s="51"/>
      <c r="D619" s="51"/>
      <c r="E619" s="51"/>
      <c r="F619" s="51"/>
      <c r="G619" s="51"/>
    </row>
    <row r="620" spans="1:7" ht="29">
      <c r="A620" s="132">
        <v>9</v>
      </c>
      <c r="B620" s="100" t="s">
        <v>369</v>
      </c>
      <c r="C620" s="51"/>
      <c r="D620" s="51"/>
      <c r="E620" s="51"/>
      <c r="F620" s="51"/>
      <c r="G620" s="51"/>
    </row>
    <row r="621" spans="1:7" ht="14.5">
      <c r="A621" s="51"/>
      <c r="B621" s="82" t="s">
        <v>351</v>
      </c>
      <c r="C621" s="83" t="s">
        <v>352</v>
      </c>
      <c r="D621" s="101">
        <v>1</v>
      </c>
      <c r="E621" s="84">
        <v>40</v>
      </c>
      <c r="F621" s="84">
        <v>650</v>
      </c>
      <c r="G621" s="85">
        <f>D621*E621*F621</f>
        <v>26000</v>
      </c>
    </row>
    <row r="622" spans="1:7" ht="58">
      <c r="A622" s="51"/>
      <c r="B622" s="82" t="s">
        <v>354</v>
      </c>
      <c r="C622" s="83" t="s">
        <v>353</v>
      </c>
      <c r="D622" s="101">
        <v>1</v>
      </c>
      <c r="E622" s="84">
        <v>2</v>
      </c>
      <c r="F622" s="86">
        <v>9500</v>
      </c>
      <c r="G622" s="85">
        <f>D622*E622*F622</f>
        <v>19000</v>
      </c>
    </row>
    <row r="623" spans="1:7" ht="14.5">
      <c r="A623" s="51"/>
      <c r="B623" s="392" t="s">
        <v>321</v>
      </c>
      <c r="C623" s="393"/>
      <c r="D623" s="393"/>
      <c r="E623" s="393"/>
      <c r="F623" s="394"/>
      <c r="G623" s="192">
        <f>SUM(G584:G622)</f>
        <v>8092275</v>
      </c>
    </row>
    <row r="626" spans="1:7" ht="14">
      <c r="A626" s="171" t="s">
        <v>391</v>
      </c>
      <c r="B626" s="63" t="s">
        <v>206</v>
      </c>
      <c r="C626" s="63" t="s">
        <v>207</v>
      </c>
      <c r="D626" s="63" t="s">
        <v>370</v>
      </c>
      <c r="E626" s="172" t="s">
        <v>208</v>
      </c>
      <c r="F626" s="53" t="s">
        <v>209</v>
      </c>
      <c r="G626" s="53" t="s">
        <v>210</v>
      </c>
    </row>
    <row r="627" spans="1:7" ht="150">
      <c r="A627" s="166">
        <v>1</v>
      </c>
      <c r="B627" s="62" t="s">
        <v>409</v>
      </c>
      <c r="C627" s="167" t="s">
        <v>410</v>
      </c>
      <c r="D627" s="173">
        <v>1</v>
      </c>
      <c r="E627" s="174">
        <v>40</v>
      </c>
      <c r="F627" s="175">
        <v>450</v>
      </c>
      <c r="G627" s="193">
        <v>97200</v>
      </c>
    </row>
    <row r="628" spans="1:7" ht="14.5">
      <c r="A628" s="51"/>
      <c r="B628" s="51"/>
      <c r="C628" s="51"/>
      <c r="D628" s="51"/>
      <c r="E628" s="51"/>
      <c r="F628" s="51"/>
      <c r="G628" s="112"/>
    </row>
    <row r="629" spans="1:7" ht="87.5">
      <c r="A629" s="168">
        <v>2</v>
      </c>
      <c r="B629" s="62" t="s">
        <v>411</v>
      </c>
      <c r="C629" s="169" t="s">
        <v>410</v>
      </c>
      <c r="D629" s="176">
        <v>1</v>
      </c>
      <c r="E629" s="177">
        <v>55</v>
      </c>
      <c r="F629" s="178">
        <v>350</v>
      </c>
      <c r="G629" s="194">
        <v>46200</v>
      </c>
    </row>
    <row r="630" spans="1:7" ht="14.5">
      <c r="A630" s="51"/>
      <c r="B630" s="51"/>
      <c r="C630" s="51"/>
      <c r="D630" s="51"/>
      <c r="E630" s="51"/>
      <c r="F630" s="51"/>
      <c r="G630" s="112"/>
    </row>
    <row r="631" spans="1:7" ht="125">
      <c r="A631" s="166">
        <v>3</v>
      </c>
      <c r="B631" s="62" t="s">
        <v>412</v>
      </c>
      <c r="C631" s="68"/>
      <c r="D631" s="68"/>
      <c r="E631" s="68"/>
      <c r="F631" s="68"/>
      <c r="G631" s="113"/>
    </row>
    <row r="632" spans="1:7" ht="25">
      <c r="A632" s="179" t="s">
        <v>415</v>
      </c>
      <c r="B632" s="180" t="s">
        <v>416</v>
      </c>
      <c r="C632" s="181" t="s">
        <v>417</v>
      </c>
      <c r="D632" s="182">
        <v>1</v>
      </c>
      <c r="E632" s="183">
        <v>90</v>
      </c>
      <c r="F632" s="183">
        <v>39</v>
      </c>
      <c r="G632" s="195">
        <v>7020</v>
      </c>
    </row>
    <row r="633" spans="1:7" ht="25">
      <c r="A633" s="179" t="s">
        <v>418</v>
      </c>
      <c r="B633" s="180" t="s">
        <v>419</v>
      </c>
      <c r="C633" s="181" t="s">
        <v>417</v>
      </c>
      <c r="D633" s="182">
        <v>1</v>
      </c>
      <c r="E633" s="183">
        <v>45</v>
      </c>
      <c r="F633" s="183">
        <v>41</v>
      </c>
      <c r="G633" s="195">
        <v>3887</v>
      </c>
    </row>
    <row r="634" spans="1:7" ht="14.5">
      <c r="A634" s="51"/>
      <c r="B634" s="51"/>
      <c r="C634" s="51"/>
      <c r="D634" s="51"/>
      <c r="E634" s="51"/>
      <c r="F634" s="51"/>
      <c r="G634" s="112"/>
    </row>
    <row r="635" spans="1:7" ht="162.5">
      <c r="A635" s="168">
        <v>4</v>
      </c>
      <c r="B635" s="185" t="s">
        <v>420</v>
      </c>
      <c r="C635" s="62"/>
      <c r="D635" s="62"/>
      <c r="E635" s="62"/>
      <c r="F635" s="62"/>
      <c r="G635" s="114"/>
    </row>
    <row r="636" spans="1:7" ht="25">
      <c r="A636" s="179" t="s">
        <v>415</v>
      </c>
      <c r="B636" s="180" t="s">
        <v>421</v>
      </c>
      <c r="C636" s="181" t="s">
        <v>417</v>
      </c>
      <c r="D636" s="182">
        <v>1</v>
      </c>
      <c r="E636" s="183">
        <v>130</v>
      </c>
      <c r="F636" s="186">
        <v>235</v>
      </c>
      <c r="G636" s="195">
        <v>338400</v>
      </c>
    </row>
    <row r="637" spans="1:7" ht="25">
      <c r="A637" s="179" t="s">
        <v>418</v>
      </c>
      <c r="B637" s="180" t="s">
        <v>422</v>
      </c>
      <c r="C637" s="181" t="s">
        <v>417</v>
      </c>
      <c r="D637" s="182">
        <v>1</v>
      </c>
      <c r="E637" s="183">
        <v>85</v>
      </c>
      <c r="F637" s="186">
        <v>165</v>
      </c>
      <c r="G637" s="195">
        <v>33660</v>
      </c>
    </row>
    <row r="638" spans="1:7" ht="25">
      <c r="A638" s="179" t="s">
        <v>423</v>
      </c>
      <c r="B638" s="180" t="s">
        <v>424</v>
      </c>
      <c r="C638" s="181" t="s">
        <v>417</v>
      </c>
      <c r="D638" s="182">
        <v>1</v>
      </c>
      <c r="E638" s="183">
        <v>90</v>
      </c>
      <c r="F638" s="186">
        <v>195</v>
      </c>
      <c r="G638" s="195">
        <v>35100</v>
      </c>
    </row>
    <row r="639" spans="1:7" ht="37.5">
      <c r="A639" s="179" t="s">
        <v>425</v>
      </c>
      <c r="B639" s="180" t="s">
        <v>426</v>
      </c>
      <c r="C639" s="181" t="s">
        <v>417</v>
      </c>
      <c r="D639" s="182">
        <v>1</v>
      </c>
      <c r="E639" s="183">
        <v>85</v>
      </c>
      <c r="F639" s="186">
        <v>160</v>
      </c>
      <c r="G639" s="195">
        <v>9600</v>
      </c>
    </row>
    <row r="640" spans="1:7" ht="14.5">
      <c r="A640" s="51"/>
      <c r="B640" s="51"/>
      <c r="C640" s="51"/>
      <c r="D640" s="51"/>
      <c r="E640" s="51"/>
      <c r="F640" s="51"/>
      <c r="G640" s="112"/>
    </row>
    <row r="641" spans="1:7" ht="50">
      <c r="A641" s="168">
        <v>5</v>
      </c>
      <c r="B641" s="185" t="s">
        <v>427</v>
      </c>
      <c r="C641" s="51"/>
      <c r="D641" s="51"/>
      <c r="E641" s="51"/>
      <c r="F641" s="51"/>
      <c r="G641" s="112"/>
    </row>
    <row r="642" spans="1:7">
      <c r="A642" s="179" t="s">
        <v>415</v>
      </c>
      <c r="B642" s="180" t="s">
        <v>428</v>
      </c>
      <c r="C642" s="181" t="s">
        <v>429</v>
      </c>
      <c r="D642" s="182">
        <v>1</v>
      </c>
      <c r="E642" s="183">
        <v>24</v>
      </c>
      <c r="F642" s="186">
        <v>850</v>
      </c>
      <c r="G642" s="195">
        <v>122400</v>
      </c>
    </row>
    <row r="643" spans="1:7">
      <c r="A643" s="179" t="s">
        <v>418</v>
      </c>
      <c r="B643" s="180" t="s">
        <v>430</v>
      </c>
      <c r="C643" s="181" t="s">
        <v>429</v>
      </c>
      <c r="D643" s="182">
        <v>1</v>
      </c>
      <c r="E643" s="183">
        <v>60</v>
      </c>
      <c r="F643" s="186">
        <v>675</v>
      </c>
      <c r="G643" s="195">
        <v>6480</v>
      </c>
    </row>
    <row r="644" spans="1:7">
      <c r="A644" s="179" t="s">
        <v>425</v>
      </c>
      <c r="B644" s="180" t="s">
        <v>431</v>
      </c>
      <c r="C644" s="181" t="s">
        <v>429</v>
      </c>
      <c r="D644" s="182">
        <v>1</v>
      </c>
      <c r="E644" s="183">
        <v>4</v>
      </c>
      <c r="F644" s="187">
        <v>3500</v>
      </c>
      <c r="G644" s="195">
        <v>50400</v>
      </c>
    </row>
    <row r="645" spans="1:7">
      <c r="A645" s="179" t="s">
        <v>432</v>
      </c>
      <c r="B645" s="180" t="s">
        <v>433</v>
      </c>
      <c r="C645" s="181" t="s">
        <v>429</v>
      </c>
      <c r="D645" s="182">
        <v>1</v>
      </c>
      <c r="E645" s="183">
        <v>6</v>
      </c>
      <c r="F645" s="187">
        <v>4000</v>
      </c>
      <c r="G645" s="195">
        <v>19200</v>
      </c>
    </row>
    <row r="646" spans="1:7" ht="14.5">
      <c r="A646" s="51"/>
      <c r="B646" s="51"/>
      <c r="C646" s="51"/>
      <c r="D646" s="51"/>
      <c r="E646" s="51"/>
      <c r="F646" s="51"/>
      <c r="G646" s="112"/>
    </row>
    <row r="647" spans="1:7" ht="75">
      <c r="A647" s="168">
        <v>6</v>
      </c>
      <c r="B647" s="62" t="s">
        <v>434</v>
      </c>
      <c r="C647" s="68"/>
      <c r="D647" s="68"/>
      <c r="E647" s="68"/>
      <c r="F647" s="68"/>
      <c r="G647" s="113"/>
    </row>
    <row r="648" spans="1:7">
      <c r="A648" s="179" t="s">
        <v>415</v>
      </c>
      <c r="B648" s="180" t="s">
        <v>435</v>
      </c>
      <c r="C648" s="181" t="s">
        <v>410</v>
      </c>
      <c r="D648" s="182">
        <v>1</v>
      </c>
      <c r="E648" s="183">
        <v>6</v>
      </c>
      <c r="F648" s="187">
        <v>8500</v>
      </c>
      <c r="G648" s="195">
        <v>163200</v>
      </c>
    </row>
    <row r="649" spans="1:7" ht="37.5">
      <c r="A649" s="179" t="s">
        <v>418</v>
      </c>
      <c r="B649" s="180" t="s">
        <v>436</v>
      </c>
      <c r="C649" s="181" t="s">
        <v>410</v>
      </c>
      <c r="D649" s="182">
        <v>1</v>
      </c>
      <c r="E649" s="183">
        <v>6</v>
      </c>
      <c r="F649" s="186">
        <v>350</v>
      </c>
      <c r="G649" s="195">
        <v>6720</v>
      </c>
    </row>
    <row r="650" spans="1:7" ht="212.5">
      <c r="A650" s="166">
        <v>7</v>
      </c>
      <c r="B650" s="62" t="s">
        <v>437</v>
      </c>
      <c r="C650" s="62"/>
      <c r="D650" s="62"/>
      <c r="E650" s="62"/>
      <c r="F650" s="62"/>
      <c r="G650" s="114"/>
    </row>
    <row r="651" spans="1:7" ht="14.5">
      <c r="A651" s="51"/>
      <c r="B651" s="51"/>
      <c r="C651" s="51"/>
      <c r="D651" s="51"/>
      <c r="E651" s="51"/>
      <c r="F651" s="51"/>
      <c r="G651" s="112"/>
    </row>
    <row r="652" spans="1:7" ht="37.5">
      <c r="A652" s="168">
        <v>8</v>
      </c>
      <c r="B652" s="185" t="s">
        <v>438</v>
      </c>
      <c r="C652" s="51"/>
      <c r="D652" s="51"/>
      <c r="E652" s="51"/>
      <c r="F652" s="51"/>
      <c r="G652" s="112"/>
    </row>
    <row r="653" spans="1:7" ht="25">
      <c r="A653" s="179" t="s">
        <v>415</v>
      </c>
      <c r="B653" s="180" t="s">
        <v>439</v>
      </c>
      <c r="C653" s="181" t="s">
        <v>410</v>
      </c>
      <c r="D653" s="182">
        <v>1</v>
      </c>
      <c r="E653" s="183">
        <v>20</v>
      </c>
      <c r="F653" s="184">
        <v>1100</v>
      </c>
      <c r="G653" s="195">
        <v>47520</v>
      </c>
    </row>
    <row r="654" spans="1:7" ht="25">
      <c r="A654" s="179" t="s">
        <v>418</v>
      </c>
      <c r="B654" s="180" t="s">
        <v>440</v>
      </c>
      <c r="C654" s="181" t="s">
        <v>410</v>
      </c>
      <c r="D654" s="182">
        <v>1</v>
      </c>
      <c r="E654" s="183">
        <v>20</v>
      </c>
      <c r="F654" s="186">
        <v>850</v>
      </c>
      <c r="G654" s="195">
        <v>2040</v>
      </c>
    </row>
    <row r="655" spans="1:7" ht="14.5">
      <c r="A655" s="51"/>
      <c r="B655" s="51"/>
      <c r="C655" s="51"/>
      <c r="D655" s="51"/>
      <c r="E655" s="51"/>
      <c r="F655" s="51"/>
      <c r="G655" s="112"/>
    </row>
    <row r="656" spans="1:7" ht="50">
      <c r="A656" s="168">
        <v>9</v>
      </c>
      <c r="B656" s="185" t="s">
        <v>441</v>
      </c>
      <c r="C656" s="51"/>
      <c r="D656" s="51"/>
      <c r="E656" s="51"/>
      <c r="F656" s="51"/>
      <c r="G656" s="112"/>
    </row>
    <row r="657" spans="1:7">
      <c r="A657" s="179" t="s">
        <v>415</v>
      </c>
      <c r="B657" s="180" t="s">
        <v>442</v>
      </c>
      <c r="C657" s="181" t="s">
        <v>429</v>
      </c>
      <c r="D657" s="182">
        <v>1</v>
      </c>
      <c r="E657" s="183">
        <v>6</v>
      </c>
      <c r="F657" s="184">
        <v>1150</v>
      </c>
      <c r="G657" s="195">
        <v>103500</v>
      </c>
    </row>
    <row r="658" spans="1:7">
      <c r="A658" s="179" t="s">
        <v>418</v>
      </c>
      <c r="B658" s="180" t="s">
        <v>443</v>
      </c>
      <c r="C658" s="181" t="s">
        <v>429</v>
      </c>
      <c r="D658" s="182">
        <v>1</v>
      </c>
      <c r="E658" s="183">
        <v>8</v>
      </c>
      <c r="F658" s="184">
        <v>1025</v>
      </c>
      <c r="G658" s="195">
        <v>4920</v>
      </c>
    </row>
    <row r="659" spans="1:7">
      <c r="A659" s="179" t="s">
        <v>423</v>
      </c>
      <c r="B659" s="180" t="s">
        <v>444</v>
      </c>
      <c r="C659" s="181" t="s">
        <v>429</v>
      </c>
      <c r="D659" s="182">
        <v>1</v>
      </c>
      <c r="E659" s="183">
        <v>9</v>
      </c>
      <c r="F659" s="184">
        <v>1300</v>
      </c>
      <c r="G659" s="195">
        <v>12480</v>
      </c>
    </row>
    <row r="660" spans="1:7">
      <c r="A660" s="179" t="s">
        <v>445</v>
      </c>
      <c r="B660" s="180" t="s">
        <v>446</v>
      </c>
      <c r="C660" s="181" t="s">
        <v>429</v>
      </c>
      <c r="D660" s="182">
        <v>1</v>
      </c>
      <c r="E660" s="183">
        <v>1</v>
      </c>
      <c r="F660" s="183">
        <v>655</v>
      </c>
      <c r="G660" s="195">
        <v>4716</v>
      </c>
    </row>
    <row r="661" spans="1:7" ht="14.5">
      <c r="A661" s="51"/>
      <c r="B661" s="51"/>
      <c r="C661" s="51"/>
      <c r="D661" s="51"/>
      <c r="E661" s="51"/>
      <c r="F661" s="51"/>
      <c r="G661" s="112"/>
    </row>
    <row r="662" spans="1:7" ht="87.5">
      <c r="A662" s="188">
        <v>10</v>
      </c>
      <c r="B662" s="62" t="s">
        <v>447</v>
      </c>
      <c r="C662" s="68"/>
      <c r="D662" s="68"/>
      <c r="E662" s="68"/>
      <c r="F662" s="68"/>
      <c r="G662" s="113"/>
    </row>
    <row r="663" spans="1:7">
      <c r="A663" s="179" t="s">
        <v>415</v>
      </c>
      <c r="B663" s="180" t="s">
        <v>448</v>
      </c>
      <c r="C663" s="181" t="s">
        <v>410</v>
      </c>
      <c r="D663" s="182">
        <v>1</v>
      </c>
      <c r="E663" s="183">
        <v>8</v>
      </c>
      <c r="F663" s="187">
        <v>1050</v>
      </c>
      <c r="G663" s="195">
        <v>30240</v>
      </c>
    </row>
    <row r="664" spans="1:7">
      <c r="A664" s="179" t="s">
        <v>418</v>
      </c>
      <c r="B664" s="180" t="s">
        <v>449</v>
      </c>
      <c r="C664" s="181" t="s">
        <v>410</v>
      </c>
      <c r="D664" s="182">
        <v>1</v>
      </c>
      <c r="E664" s="183">
        <v>5</v>
      </c>
      <c r="F664" s="186">
        <v>850</v>
      </c>
      <c r="G664" s="195">
        <v>8160</v>
      </c>
    </row>
    <row r="665" spans="1:7">
      <c r="A665" s="179" t="s">
        <v>423</v>
      </c>
      <c r="B665" s="180" t="s">
        <v>450</v>
      </c>
      <c r="C665" s="181" t="s">
        <v>410</v>
      </c>
      <c r="D665" s="182">
        <v>1</v>
      </c>
      <c r="E665" s="183">
        <v>8</v>
      </c>
      <c r="F665" s="186">
        <v>980</v>
      </c>
      <c r="G665" s="195">
        <v>2352</v>
      </c>
    </row>
    <row r="666" spans="1:7" ht="14.5">
      <c r="A666" s="51"/>
      <c r="B666" s="51"/>
      <c r="C666" s="51"/>
      <c r="D666" s="51"/>
      <c r="E666" s="51"/>
      <c r="F666" s="51"/>
      <c r="G666" s="112"/>
    </row>
    <row r="667" spans="1:7" ht="325">
      <c r="A667" s="189">
        <v>11</v>
      </c>
      <c r="B667" s="185" t="s">
        <v>451</v>
      </c>
      <c r="C667" s="167" t="s">
        <v>410</v>
      </c>
      <c r="D667" s="173">
        <v>1</v>
      </c>
      <c r="E667" s="174">
        <v>1</v>
      </c>
      <c r="F667" s="190">
        <v>18500</v>
      </c>
      <c r="G667" s="193">
        <v>22200</v>
      </c>
    </row>
    <row r="668" spans="1:7" ht="14.5">
      <c r="A668" s="51"/>
      <c r="B668" s="51"/>
      <c r="C668" s="51"/>
      <c r="D668" s="51"/>
      <c r="E668" s="51"/>
      <c r="F668" s="51"/>
      <c r="G668" s="112"/>
    </row>
    <row r="669" spans="1:7" ht="50">
      <c r="A669" s="188">
        <v>12</v>
      </c>
      <c r="B669" s="185" t="s">
        <v>452</v>
      </c>
      <c r="C669" s="181" t="s">
        <v>410</v>
      </c>
      <c r="D669" s="182">
        <v>1</v>
      </c>
      <c r="E669" s="183">
        <v>18</v>
      </c>
      <c r="F669" s="186">
        <v>850</v>
      </c>
      <c r="G669" s="195">
        <v>36720</v>
      </c>
    </row>
    <row r="670" spans="1:7" ht="14.5">
      <c r="A670" s="51"/>
      <c r="B670" s="51"/>
      <c r="C670" s="51"/>
      <c r="D670" s="51"/>
      <c r="E670" s="51"/>
      <c r="F670" s="51"/>
      <c r="G670" s="112"/>
    </row>
    <row r="671" spans="1:7" ht="62.5">
      <c r="A671" s="188">
        <v>13</v>
      </c>
      <c r="B671" s="62" t="s">
        <v>453</v>
      </c>
      <c r="C671" s="169" t="s">
        <v>410</v>
      </c>
      <c r="D671" s="176">
        <v>1</v>
      </c>
      <c r="E671" s="177">
        <v>1</v>
      </c>
      <c r="F671" s="191">
        <v>2200</v>
      </c>
      <c r="G671" s="194">
        <v>7920</v>
      </c>
    </row>
    <row r="672" spans="1:7" ht="14.5">
      <c r="A672" s="51"/>
      <c r="B672" s="51"/>
      <c r="C672" s="51"/>
      <c r="D672" s="51"/>
      <c r="E672" s="51"/>
      <c r="F672" s="51"/>
      <c r="G672" s="112"/>
    </row>
    <row r="673" spans="1:7" ht="62.5">
      <c r="A673" s="188">
        <v>14</v>
      </c>
      <c r="B673" s="62" t="s">
        <v>454</v>
      </c>
      <c r="C673" s="169" t="s">
        <v>410</v>
      </c>
      <c r="D673" s="176">
        <v>1</v>
      </c>
      <c r="E673" s="177">
        <v>1</v>
      </c>
      <c r="F673" s="191">
        <v>4500</v>
      </c>
      <c r="G673" s="194">
        <v>54000</v>
      </c>
    </row>
    <row r="674" spans="1:7" ht="14.5">
      <c r="A674" s="51"/>
      <c r="B674" s="398" t="s">
        <v>278</v>
      </c>
      <c r="C674" s="399"/>
      <c r="D674" s="399"/>
      <c r="E674" s="399"/>
      <c r="F674" s="400"/>
      <c r="G674" s="78">
        <v>1276235</v>
      </c>
    </row>
    <row r="675" spans="1:7" ht="14.5">
      <c r="A675" s="196"/>
      <c r="B675" s="148"/>
      <c r="C675" s="148"/>
      <c r="D675" s="148"/>
      <c r="E675" s="148"/>
      <c r="F675" s="148"/>
      <c r="G675" s="149"/>
    </row>
    <row r="677" spans="1:7" ht="15.5">
      <c r="A677" s="122" t="s">
        <v>375</v>
      </c>
      <c r="B677" s="80" t="s">
        <v>280</v>
      </c>
      <c r="C677" s="80" t="s">
        <v>281</v>
      </c>
      <c r="D677" s="80" t="s">
        <v>371</v>
      </c>
      <c r="E677" s="80" t="s">
        <v>282</v>
      </c>
      <c r="F677" s="142" t="s">
        <v>283</v>
      </c>
      <c r="G677" s="122" t="s">
        <v>205</v>
      </c>
    </row>
    <row r="678" spans="1:7" ht="14.5">
      <c r="A678" s="51"/>
      <c r="B678" s="51"/>
      <c r="C678" s="51"/>
      <c r="D678" s="51"/>
      <c r="E678" s="51"/>
      <c r="F678" s="51"/>
      <c r="G678" s="51"/>
    </row>
    <row r="679" spans="1:7" ht="46.5">
      <c r="A679" s="123" t="s">
        <v>284</v>
      </c>
      <c r="B679" s="81" t="s">
        <v>285</v>
      </c>
      <c r="C679" s="51"/>
      <c r="D679" s="51"/>
      <c r="E679" s="51"/>
      <c r="F679" s="51"/>
      <c r="G679" s="51"/>
    </row>
    <row r="680" spans="1:7" ht="14.5">
      <c r="A680" s="51"/>
      <c r="B680" s="82" t="s">
        <v>286</v>
      </c>
      <c r="C680" s="83" t="s">
        <v>287</v>
      </c>
      <c r="D680" s="101">
        <v>1</v>
      </c>
      <c r="E680" s="101">
        <v>2</v>
      </c>
      <c r="F680" s="102">
        <v>800</v>
      </c>
      <c r="G680" s="85">
        <f>D680*E680*F680</f>
        <v>1600</v>
      </c>
    </row>
    <row r="681" spans="1:7" ht="14.5">
      <c r="A681" s="51"/>
      <c r="B681" s="82" t="s">
        <v>288</v>
      </c>
      <c r="C681" s="83" t="s">
        <v>287</v>
      </c>
      <c r="D681" s="101">
        <v>1</v>
      </c>
      <c r="E681" s="101">
        <v>2</v>
      </c>
      <c r="F681" s="102">
        <v>350</v>
      </c>
      <c r="G681" s="85">
        <f>D681*E681*F681</f>
        <v>700</v>
      </c>
    </row>
    <row r="682" spans="1:7" ht="14.5">
      <c r="A682" s="51"/>
      <c r="B682" s="82" t="s">
        <v>289</v>
      </c>
      <c r="C682" s="83" t="s">
        <v>287</v>
      </c>
      <c r="D682" s="101">
        <v>1</v>
      </c>
      <c r="E682" s="101">
        <v>12</v>
      </c>
      <c r="F682" s="102">
        <v>450</v>
      </c>
      <c r="G682" s="85">
        <f>D682*E682*F682</f>
        <v>5400</v>
      </c>
    </row>
    <row r="683" spans="1:7" ht="14.5">
      <c r="A683" s="51"/>
      <c r="B683" s="51"/>
      <c r="C683" s="51"/>
      <c r="D683" s="51"/>
      <c r="E683" s="51"/>
      <c r="F683" s="51"/>
      <c r="G683" s="51"/>
    </row>
    <row r="684" spans="1:7" ht="46.5">
      <c r="A684" s="123" t="s">
        <v>291</v>
      </c>
      <c r="B684" s="81" t="s">
        <v>292</v>
      </c>
      <c r="C684" s="51"/>
      <c r="D684" s="51"/>
      <c r="E684" s="51"/>
      <c r="F684" s="51"/>
      <c r="G684" s="51"/>
    </row>
    <row r="685" spans="1:7" ht="14.5">
      <c r="A685" s="51"/>
      <c r="B685" s="82" t="s">
        <v>293</v>
      </c>
      <c r="C685" s="83" t="s">
        <v>294</v>
      </c>
      <c r="D685" s="101">
        <v>1</v>
      </c>
      <c r="E685" s="101">
        <v>400</v>
      </c>
      <c r="F685" s="102">
        <v>255</v>
      </c>
      <c r="G685" s="85">
        <f>D685*E685*F685</f>
        <v>102000</v>
      </c>
    </row>
    <row r="686" spans="1:7" ht="14.5">
      <c r="A686" s="51"/>
      <c r="B686" s="82" t="s">
        <v>295</v>
      </c>
      <c r="C686" s="83" t="s">
        <v>294</v>
      </c>
      <c r="D686" s="101">
        <v>1</v>
      </c>
      <c r="E686" s="101">
        <v>50</v>
      </c>
      <c r="F686" s="102">
        <v>370</v>
      </c>
      <c r="G686" s="85">
        <f>D686*E686*F686</f>
        <v>18500</v>
      </c>
    </row>
    <row r="687" spans="1:7" ht="14.5">
      <c r="A687" s="51"/>
      <c r="B687" s="82" t="s">
        <v>296</v>
      </c>
      <c r="C687" s="83" t="s">
        <v>294</v>
      </c>
      <c r="D687" s="101">
        <v>1</v>
      </c>
      <c r="E687" s="101">
        <v>200</v>
      </c>
      <c r="F687" s="102">
        <v>560</v>
      </c>
      <c r="G687" s="85">
        <f>D687*E687*F687</f>
        <v>112000</v>
      </c>
    </row>
    <row r="688" spans="1:7" ht="14.5">
      <c r="A688" s="51"/>
      <c r="B688" s="82" t="s">
        <v>297</v>
      </c>
      <c r="C688" s="83" t="s">
        <v>294</v>
      </c>
      <c r="D688" s="101">
        <v>1</v>
      </c>
      <c r="E688" s="101">
        <v>200</v>
      </c>
      <c r="F688" s="85">
        <v>1350</v>
      </c>
      <c r="G688" s="85">
        <f>D688*E688*F688</f>
        <v>270000</v>
      </c>
    </row>
    <row r="689" spans="1:7" ht="14.5">
      <c r="A689" s="51"/>
      <c r="B689" s="51"/>
      <c r="C689" s="51"/>
      <c r="D689" s="51"/>
      <c r="E689" s="51"/>
      <c r="F689" s="51"/>
      <c r="G689" s="51"/>
    </row>
    <row r="690" spans="1:7" ht="46.5">
      <c r="A690" s="123" t="s">
        <v>298</v>
      </c>
      <c r="B690" s="81" t="s">
        <v>299</v>
      </c>
      <c r="C690" s="51"/>
      <c r="D690" s="51"/>
      <c r="E690" s="51"/>
      <c r="F690" s="51"/>
      <c r="G690" s="51"/>
    </row>
    <row r="691" spans="1:7" ht="14.5">
      <c r="A691" s="51"/>
      <c r="B691" s="82" t="s">
        <v>300</v>
      </c>
      <c r="C691" s="83" t="s">
        <v>287</v>
      </c>
      <c r="D691" s="101">
        <v>1</v>
      </c>
      <c r="E691" s="101">
        <v>8</v>
      </c>
      <c r="F691" s="102">
        <v>450</v>
      </c>
      <c r="G691" s="85">
        <f>D691*E691*F691</f>
        <v>3600</v>
      </c>
    </row>
    <row r="692" spans="1:7" ht="14.5">
      <c r="A692" s="51"/>
      <c r="B692" s="82" t="s">
        <v>301</v>
      </c>
      <c r="C692" s="83" t="s">
        <v>287</v>
      </c>
      <c r="D692" s="101">
        <v>1</v>
      </c>
      <c r="E692" s="101">
        <v>6</v>
      </c>
      <c r="F692" s="102">
        <v>650</v>
      </c>
      <c r="G692" s="85">
        <f>D692*E692*F692</f>
        <v>3900</v>
      </c>
    </row>
    <row r="693" spans="1:7" ht="14.5">
      <c r="A693" s="51"/>
      <c r="B693" s="82" t="s">
        <v>302</v>
      </c>
      <c r="C693" s="83" t="s">
        <v>287</v>
      </c>
      <c r="D693" s="101">
        <v>1</v>
      </c>
      <c r="E693" s="101">
        <v>3</v>
      </c>
      <c r="F693" s="85">
        <v>1944</v>
      </c>
      <c r="G693" s="85">
        <f>D693*E693*F693</f>
        <v>5832</v>
      </c>
    </row>
    <row r="694" spans="1:7" ht="14.5">
      <c r="A694" s="51"/>
      <c r="B694" s="51"/>
      <c r="C694" s="51"/>
      <c r="D694" s="51"/>
      <c r="E694" s="51"/>
      <c r="F694" s="51"/>
      <c r="G694" s="51"/>
    </row>
    <row r="695" spans="1:7" ht="31">
      <c r="A695" s="123" t="s">
        <v>303</v>
      </c>
      <c r="B695" s="81" t="s">
        <v>304</v>
      </c>
      <c r="C695" s="51"/>
      <c r="D695" s="51"/>
      <c r="E695" s="51"/>
      <c r="F695" s="51"/>
      <c r="G695" s="51"/>
    </row>
    <row r="696" spans="1:7" ht="14.5">
      <c r="A696" s="51"/>
      <c r="B696" s="82" t="s">
        <v>305</v>
      </c>
      <c r="C696" s="83" t="s">
        <v>294</v>
      </c>
      <c r="D696" s="101">
        <v>1</v>
      </c>
      <c r="E696" s="101">
        <v>50</v>
      </c>
      <c r="F696" s="102">
        <v>285</v>
      </c>
      <c r="G696" s="85">
        <f>D696*E696*F696</f>
        <v>14250</v>
      </c>
    </row>
    <row r="697" spans="1:7" ht="14.5">
      <c r="A697" s="51"/>
      <c r="B697" s="82" t="s">
        <v>306</v>
      </c>
      <c r="C697" s="83" t="s">
        <v>294</v>
      </c>
      <c r="D697" s="101">
        <v>1</v>
      </c>
      <c r="E697" s="101">
        <v>85</v>
      </c>
      <c r="F697" s="102">
        <v>370</v>
      </c>
      <c r="G697" s="85">
        <f>D697*E697*F697</f>
        <v>31450</v>
      </c>
    </row>
    <row r="698" spans="1:7" ht="29">
      <c r="A698" s="51"/>
      <c r="B698" s="82" t="s">
        <v>307</v>
      </c>
      <c r="C698" s="83" t="s">
        <v>294</v>
      </c>
      <c r="D698" s="101">
        <v>1</v>
      </c>
      <c r="E698" s="101">
        <v>40</v>
      </c>
      <c r="F698" s="102">
        <v>55</v>
      </c>
      <c r="G698" s="85">
        <f>D698*E698*F698</f>
        <v>2200</v>
      </c>
    </row>
    <row r="699" spans="1:7" ht="14.5">
      <c r="A699" s="51"/>
      <c r="B699" s="51"/>
      <c r="C699" s="51"/>
      <c r="D699" s="51"/>
      <c r="E699" s="51"/>
      <c r="F699" s="51"/>
      <c r="G699" s="51"/>
    </row>
    <row r="700" spans="1:7" ht="46.5">
      <c r="A700" s="123" t="s">
        <v>308</v>
      </c>
      <c r="B700" s="81" t="s">
        <v>309</v>
      </c>
      <c r="C700" s="51"/>
      <c r="D700" s="51"/>
      <c r="E700" s="51"/>
      <c r="F700" s="51"/>
      <c r="G700" s="51"/>
    </row>
    <row r="701" spans="1:7" ht="14.5">
      <c r="A701" s="51"/>
      <c r="B701" s="82" t="s">
        <v>310</v>
      </c>
      <c r="C701" s="83" t="s">
        <v>287</v>
      </c>
      <c r="D701" s="101">
        <v>1</v>
      </c>
      <c r="E701" s="101">
        <v>2</v>
      </c>
      <c r="F701" s="85">
        <v>3500</v>
      </c>
      <c r="G701" s="85">
        <f t="shared" ref="G701:G708" si="7">D701*E701*F701</f>
        <v>7000</v>
      </c>
    </row>
    <row r="702" spans="1:7" ht="14.5">
      <c r="A702" s="51"/>
      <c r="B702" s="82" t="s">
        <v>372</v>
      </c>
      <c r="C702" s="83" t="s">
        <v>287</v>
      </c>
      <c r="D702" s="101">
        <v>1</v>
      </c>
      <c r="E702" s="101">
        <v>2</v>
      </c>
      <c r="F702" s="85">
        <v>1200</v>
      </c>
      <c r="G702" s="85">
        <f t="shared" si="7"/>
        <v>2400</v>
      </c>
    </row>
    <row r="703" spans="1:7" ht="14.5">
      <c r="A703" s="51"/>
      <c r="B703" s="82" t="s">
        <v>311</v>
      </c>
      <c r="C703" s="83" t="s">
        <v>287</v>
      </c>
      <c r="D703" s="101">
        <v>1</v>
      </c>
      <c r="E703" s="101">
        <v>2</v>
      </c>
      <c r="F703" s="85">
        <v>3500</v>
      </c>
      <c r="G703" s="85">
        <f t="shared" si="7"/>
        <v>7000</v>
      </c>
    </row>
    <row r="704" spans="1:7" ht="29">
      <c r="A704" s="51"/>
      <c r="B704" s="82" t="s">
        <v>373</v>
      </c>
      <c r="C704" s="83" t="s">
        <v>287</v>
      </c>
      <c r="D704" s="101">
        <v>1</v>
      </c>
      <c r="E704" s="101">
        <v>5</v>
      </c>
      <c r="F704" s="102">
        <v>850</v>
      </c>
      <c r="G704" s="85">
        <f t="shared" si="7"/>
        <v>4250</v>
      </c>
    </row>
    <row r="705" spans="1:7" ht="29">
      <c r="A705" s="51"/>
      <c r="B705" s="82" t="s">
        <v>312</v>
      </c>
      <c r="C705" s="83" t="s">
        <v>287</v>
      </c>
      <c r="D705" s="101">
        <v>1</v>
      </c>
      <c r="E705" s="101">
        <v>5</v>
      </c>
      <c r="F705" s="102">
        <v>755</v>
      </c>
      <c r="G705" s="85">
        <f t="shared" si="7"/>
        <v>3775</v>
      </c>
    </row>
    <row r="706" spans="1:7" ht="14.5">
      <c r="A706" s="51"/>
      <c r="B706" s="82" t="s">
        <v>313</v>
      </c>
      <c r="C706" s="83" t="s">
        <v>287</v>
      </c>
      <c r="D706" s="101">
        <v>1</v>
      </c>
      <c r="E706" s="101">
        <v>3</v>
      </c>
      <c r="F706" s="102">
        <v>375</v>
      </c>
      <c r="G706" s="85">
        <f t="shared" si="7"/>
        <v>1125</v>
      </c>
    </row>
    <row r="707" spans="1:7" ht="29">
      <c r="A707" s="51"/>
      <c r="B707" s="82" t="s">
        <v>314</v>
      </c>
      <c r="C707" s="83" t="s">
        <v>287</v>
      </c>
      <c r="D707" s="101">
        <v>1</v>
      </c>
      <c r="E707" s="101">
        <v>2</v>
      </c>
      <c r="F707" s="85">
        <v>3200</v>
      </c>
      <c r="G707" s="85">
        <f t="shared" si="7"/>
        <v>6400</v>
      </c>
    </row>
    <row r="708" spans="1:7" ht="29">
      <c r="A708" s="51"/>
      <c r="B708" s="82" t="s">
        <v>315</v>
      </c>
      <c r="C708" s="83" t="s">
        <v>287</v>
      </c>
      <c r="D708" s="101">
        <v>1</v>
      </c>
      <c r="E708" s="101">
        <v>1</v>
      </c>
      <c r="F708" s="85">
        <v>25000</v>
      </c>
      <c r="G708" s="85">
        <f t="shared" si="7"/>
        <v>25000</v>
      </c>
    </row>
    <row r="709" spans="1:7" ht="15.5">
      <c r="A709" s="51"/>
      <c r="B709" s="389" t="s">
        <v>316</v>
      </c>
      <c r="C709" s="390"/>
      <c r="D709" s="390"/>
      <c r="E709" s="390"/>
      <c r="F709" s="391"/>
      <c r="G709" s="87">
        <f>SUM(G680:G708)</f>
        <v>628382</v>
      </c>
    </row>
    <row r="711" spans="1:7">
      <c r="B711" s="197" t="s">
        <v>487</v>
      </c>
      <c r="C711" s="198"/>
      <c r="D711" s="198"/>
      <c r="E711" s="198"/>
      <c r="F711" s="198"/>
      <c r="G711" s="199"/>
    </row>
    <row r="712" spans="1:7" ht="14.5">
      <c r="A712" s="97" t="s">
        <v>317</v>
      </c>
      <c r="B712" s="115" t="s">
        <v>323</v>
      </c>
      <c r="C712" s="115" t="s">
        <v>324</v>
      </c>
      <c r="D712" s="115" t="s">
        <v>357</v>
      </c>
      <c r="E712" s="115" t="s">
        <v>325</v>
      </c>
      <c r="F712" s="116" t="s">
        <v>326</v>
      </c>
      <c r="G712" s="116" t="s">
        <v>204</v>
      </c>
    </row>
    <row r="713" spans="1:7" ht="43.5">
      <c r="A713" s="99">
        <v>1</v>
      </c>
      <c r="B713" s="100" t="s">
        <v>455</v>
      </c>
      <c r="C713" s="51"/>
      <c r="D713" s="51"/>
      <c r="E713" s="51"/>
      <c r="F713" s="51"/>
      <c r="G713" s="51"/>
    </row>
    <row r="714" spans="1:7" ht="43.5">
      <c r="A714" s="51"/>
      <c r="B714" s="82" t="s">
        <v>456</v>
      </c>
      <c r="C714" s="83" t="s">
        <v>357</v>
      </c>
      <c r="D714" s="101">
        <v>1</v>
      </c>
      <c r="E714" s="101">
        <v>1</v>
      </c>
      <c r="F714" s="85">
        <v>250000</v>
      </c>
      <c r="G714" s="85">
        <f>D714*E714*F714</f>
        <v>250000</v>
      </c>
    </row>
    <row r="715" spans="1:7" ht="14.5">
      <c r="A715" s="51"/>
      <c r="B715" s="82" t="s">
        <v>457</v>
      </c>
      <c r="C715" s="83" t="s">
        <v>357</v>
      </c>
      <c r="D715" s="101">
        <v>1</v>
      </c>
      <c r="E715" s="101">
        <v>8</v>
      </c>
      <c r="F715" s="85">
        <v>12000</v>
      </c>
      <c r="G715" s="85">
        <f>D715*E715*F715</f>
        <v>96000</v>
      </c>
    </row>
    <row r="716" spans="1:7" ht="14.5">
      <c r="A716" s="51"/>
      <c r="B716" s="82" t="s">
        <v>458</v>
      </c>
      <c r="C716" s="83" t="s">
        <v>357</v>
      </c>
      <c r="D716" s="101">
        <v>1</v>
      </c>
      <c r="E716" s="101">
        <v>1</v>
      </c>
      <c r="F716" s="85">
        <v>35000</v>
      </c>
      <c r="G716" s="85">
        <f>D716*E716*F716</f>
        <v>35000</v>
      </c>
    </row>
    <row r="717" spans="1:7" ht="29">
      <c r="A717" s="51"/>
      <c r="B717" s="82" t="s">
        <v>459</v>
      </c>
      <c r="C717" s="83" t="s">
        <v>357</v>
      </c>
      <c r="D717" s="101">
        <v>1</v>
      </c>
      <c r="E717" s="101">
        <v>1</v>
      </c>
      <c r="F717" s="85">
        <v>120000</v>
      </c>
      <c r="G717" s="85">
        <f>D717*E717*F717</f>
        <v>120000</v>
      </c>
    </row>
    <row r="718" spans="1:7" ht="14.5">
      <c r="A718" s="51"/>
      <c r="B718" s="51"/>
      <c r="C718" s="51"/>
      <c r="D718" s="51"/>
      <c r="E718" s="51"/>
      <c r="F718" s="51"/>
      <c r="G718" s="51"/>
    </row>
    <row r="719" spans="1:7" ht="29">
      <c r="A719" s="99">
        <v>3</v>
      </c>
      <c r="B719" s="100" t="s">
        <v>460</v>
      </c>
      <c r="C719" s="51"/>
      <c r="D719" s="51"/>
      <c r="E719" s="51"/>
      <c r="F719" s="51"/>
      <c r="G719" s="51"/>
    </row>
    <row r="720" spans="1:7" ht="14.5">
      <c r="A720" s="51"/>
      <c r="B720" s="82" t="s">
        <v>461</v>
      </c>
      <c r="C720" s="83" t="s">
        <v>357</v>
      </c>
      <c r="D720" s="101">
        <v>1</v>
      </c>
      <c r="E720" s="101">
        <v>1</v>
      </c>
      <c r="F720" s="85">
        <v>200000</v>
      </c>
      <c r="G720" s="85">
        <f>D720*E720*F720</f>
        <v>200000</v>
      </c>
    </row>
    <row r="721" spans="1:7" ht="14.5">
      <c r="A721" s="51"/>
      <c r="B721" s="82" t="s">
        <v>462</v>
      </c>
      <c r="C721" s="83" t="s">
        <v>357</v>
      </c>
      <c r="D721" s="101">
        <v>1</v>
      </c>
      <c r="E721" s="101">
        <v>1</v>
      </c>
      <c r="F721" s="85">
        <v>150000</v>
      </c>
      <c r="G721" s="85">
        <f>D721*E721*F721</f>
        <v>150000</v>
      </c>
    </row>
    <row r="722" spans="1:7" ht="14.5">
      <c r="A722" s="51"/>
      <c r="B722" s="82" t="s">
        <v>463</v>
      </c>
      <c r="C722" s="83" t="s">
        <v>357</v>
      </c>
      <c r="D722" s="101">
        <v>1</v>
      </c>
      <c r="E722" s="101">
        <v>10</v>
      </c>
      <c r="F722" s="85">
        <v>2500</v>
      </c>
      <c r="G722" s="85">
        <f>D722*E722*F722</f>
        <v>25000</v>
      </c>
    </row>
    <row r="723" spans="1:7" ht="14.5">
      <c r="A723" s="51"/>
      <c r="B723" s="82" t="s">
        <v>464</v>
      </c>
      <c r="C723" s="83" t="s">
        <v>357</v>
      </c>
      <c r="D723" s="101">
        <v>1</v>
      </c>
      <c r="E723" s="101">
        <v>1</v>
      </c>
      <c r="F723" s="85">
        <v>10000</v>
      </c>
      <c r="G723" s="85">
        <f>D723*E723*F723</f>
        <v>10000</v>
      </c>
    </row>
    <row r="724" spans="1:7" ht="14.5">
      <c r="A724" s="51"/>
      <c r="B724" s="51"/>
      <c r="C724" s="51"/>
      <c r="D724" s="51"/>
      <c r="E724" s="51"/>
      <c r="F724" s="51"/>
      <c r="G724" s="51"/>
    </row>
    <row r="725" spans="1:7" ht="29">
      <c r="A725" s="99">
        <v>3</v>
      </c>
      <c r="B725" s="100" t="s">
        <v>465</v>
      </c>
      <c r="C725" s="51"/>
      <c r="D725" s="51"/>
      <c r="E725" s="51"/>
      <c r="F725" s="51"/>
      <c r="G725" s="51"/>
    </row>
    <row r="726" spans="1:7" ht="14.5">
      <c r="A726" s="51"/>
      <c r="B726" s="82" t="s">
        <v>466</v>
      </c>
      <c r="C726" s="83" t="s">
        <v>357</v>
      </c>
      <c r="D726" s="101">
        <v>1</v>
      </c>
      <c r="E726" s="101">
        <v>1</v>
      </c>
      <c r="F726" s="85">
        <v>40000</v>
      </c>
      <c r="G726" s="85">
        <f>D726*E726*F726</f>
        <v>40000</v>
      </c>
    </row>
    <row r="727" spans="1:7" ht="58">
      <c r="A727" s="51"/>
      <c r="B727" s="82" t="s">
        <v>467</v>
      </c>
      <c r="C727" s="83" t="s">
        <v>357</v>
      </c>
      <c r="D727" s="101">
        <v>1</v>
      </c>
      <c r="E727" s="101">
        <v>5</v>
      </c>
      <c r="F727" s="85">
        <v>12700</v>
      </c>
      <c r="G727" s="85">
        <f>D727*E727*F727</f>
        <v>63500</v>
      </c>
    </row>
    <row r="728" spans="1:7" ht="29">
      <c r="A728" s="51"/>
      <c r="B728" s="82" t="s">
        <v>468</v>
      </c>
      <c r="C728" s="83" t="s">
        <v>357</v>
      </c>
      <c r="D728" s="101">
        <v>1</v>
      </c>
      <c r="E728" s="101">
        <v>10</v>
      </c>
      <c r="F728" s="85">
        <v>17000</v>
      </c>
      <c r="G728" s="85">
        <f>D728*E728*F728</f>
        <v>170000</v>
      </c>
    </row>
    <row r="729" spans="1:7" ht="14.5">
      <c r="A729" s="51"/>
      <c r="B729" s="51"/>
      <c r="C729" s="51"/>
      <c r="D729" s="51"/>
      <c r="E729" s="51"/>
      <c r="F729" s="51"/>
      <c r="G729" s="51"/>
    </row>
    <row r="730" spans="1:7" ht="29">
      <c r="A730" s="99">
        <v>4</v>
      </c>
      <c r="B730" s="100" t="s">
        <v>469</v>
      </c>
      <c r="C730" s="51"/>
      <c r="D730" s="51"/>
      <c r="E730" s="51"/>
      <c r="F730" s="51"/>
      <c r="G730" s="51"/>
    </row>
    <row r="731" spans="1:7" ht="14.5">
      <c r="A731" s="51"/>
      <c r="B731" s="82" t="s">
        <v>470</v>
      </c>
      <c r="C731" s="83" t="s">
        <v>357</v>
      </c>
      <c r="D731" s="101">
        <v>1</v>
      </c>
      <c r="E731" s="101">
        <v>5</v>
      </c>
      <c r="F731" s="85">
        <v>8000</v>
      </c>
      <c r="G731" s="85">
        <f>D731*E731*F731</f>
        <v>40000</v>
      </c>
    </row>
    <row r="732" spans="1:7" ht="29">
      <c r="A732" s="51"/>
      <c r="B732" s="82" t="s">
        <v>471</v>
      </c>
      <c r="C732" s="83" t="s">
        <v>357</v>
      </c>
      <c r="D732" s="101">
        <v>1</v>
      </c>
      <c r="E732" s="101">
        <v>1</v>
      </c>
      <c r="F732" s="85">
        <v>40000</v>
      </c>
      <c r="G732" s="85">
        <f>D732*E732*F732</f>
        <v>40000</v>
      </c>
    </row>
    <row r="733" spans="1:7" ht="29">
      <c r="A733" s="51"/>
      <c r="B733" s="82" t="s">
        <v>472</v>
      </c>
      <c r="C733" s="83" t="s">
        <v>357</v>
      </c>
      <c r="D733" s="101">
        <v>1</v>
      </c>
      <c r="E733" s="101">
        <v>1</v>
      </c>
      <c r="F733" s="85">
        <v>15000</v>
      </c>
      <c r="G733" s="85">
        <f>D733*E733*F733</f>
        <v>15000</v>
      </c>
    </row>
    <row r="734" spans="1:7" ht="14.5">
      <c r="A734" s="51"/>
      <c r="B734" s="51"/>
      <c r="C734" s="51"/>
      <c r="D734" s="51"/>
      <c r="E734" s="51"/>
      <c r="F734" s="51"/>
      <c r="G734" s="51"/>
    </row>
    <row r="735" spans="1:7" ht="43.5">
      <c r="A735" s="99">
        <v>5</v>
      </c>
      <c r="B735" s="100" t="s">
        <v>473</v>
      </c>
      <c r="C735" s="51"/>
      <c r="D735" s="51"/>
      <c r="E735" s="51"/>
      <c r="F735" s="51"/>
      <c r="G735" s="51"/>
    </row>
    <row r="736" spans="1:7" ht="29">
      <c r="A736" s="51"/>
      <c r="B736" s="82" t="s">
        <v>474</v>
      </c>
      <c r="C736" s="83" t="s">
        <v>357</v>
      </c>
      <c r="D736" s="101">
        <v>1</v>
      </c>
      <c r="E736" s="101">
        <v>2</v>
      </c>
      <c r="F736" s="85">
        <v>250000</v>
      </c>
      <c r="G736" s="85">
        <f>D736*E736*F736</f>
        <v>500000</v>
      </c>
    </row>
    <row r="737" spans="1:7" ht="14.5">
      <c r="A737" s="51"/>
      <c r="B737" s="82" t="s">
        <v>475</v>
      </c>
      <c r="C737" s="83" t="s">
        <v>357</v>
      </c>
      <c r="D737" s="101">
        <v>1</v>
      </c>
      <c r="E737" s="101">
        <v>5</v>
      </c>
      <c r="F737" s="85">
        <v>7000</v>
      </c>
      <c r="G737" s="85">
        <f>D737*E737*F737</f>
        <v>35000</v>
      </c>
    </row>
    <row r="738" spans="1:7" ht="14.5">
      <c r="A738" s="51"/>
      <c r="B738" s="82" t="s">
        <v>476</v>
      </c>
      <c r="C738" s="83" t="s">
        <v>356</v>
      </c>
      <c r="D738" s="101">
        <v>1</v>
      </c>
      <c r="E738" s="101">
        <v>1</v>
      </c>
      <c r="F738" s="85">
        <v>45000</v>
      </c>
      <c r="G738" s="85">
        <f>D738*E738*F738</f>
        <v>45000</v>
      </c>
    </row>
    <row r="739" spans="1:7" ht="14.5">
      <c r="A739" s="51"/>
      <c r="B739" s="51"/>
      <c r="C739" s="51"/>
      <c r="D739" s="51"/>
      <c r="E739" s="51"/>
      <c r="F739" s="51"/>
      <c r="G739" s="51"/>
    </row>
    <row r="740" spans="1:7" ht="43.5">
      <c r="A740" s="99">
        <v>6</v>
      </c>
      <c r="B740" s="100" t="s">
        <v>477</v>
      </c>
      <c r="C740" s="51"/>
      <c r="D740" s="51"/>
      <c r="E740" s="51"/>
      <c r="F740" s="51"/>
      <c r="G740" s="51"/>
    </row>
    <row r="741" spans="1:7" ht="29">
      <c r="A741" s="51"/>
      <c r="B741" s="82" t="s">
        <v>478</v>
      </c>
      <c r="C741" s="83" t="s">
        <v>357</v>
      </c>
      <c r="D741" s="101">
        <v>1</v>
      </c>
      <c r="E741" s="101">
        <v>10</v>
      </c>
      <c r="F741" s="85">
        <v>1500</v>
      </c>
      <c r="G741" s="85">
        <f>D741*E741*F741</f>
        <v>15000</v>
      </c>
    </row>
    <row r="742" spans="1:7" ht="14.5">
      <c r="A742" s="51"/>
      <c r="B742" s="82" t="s">
        <v>479</v>
      </c>
      <c r="C742" s="83" t="s">
        <v>357</v>
      </c>
      <c r="D742" s="101">
        <v>1</v>
      </c>
      <c r="E742" s="101">
        <v>1</v>
      </c>
      <c r="F742" s="85">
        <v>35000</v>
      </c>
      <c r="G742" s="85">
        <f>D742*E742*F742</f>
        <v>35000</v>
      </c>
    </row>
    <row r="743" spans="1:7" ht="29">
      <c r="A743" s="51"/>
      <c r="B743" s="82" t="s">
        <v>480</v>
      </c>
      <c r="C743" s="83" t="s">
        <v>357</v>
      </c>
      <c r="D743" s="101">
        <v>1</v>
      </c>
      <c r="E743" s="101">
        <v>3</v>
      </c>
      <c r="F743" s="85">
        <v>45000</v>
      </c>
      <c r="G743" s="85">
        <f>D743*E743*F743</f>
        <v>135000</v>
      </c>
    </row>
    <row r="744" spans="1:7" ht="14.5">
      <c r="A744" s="51"/>
      <c r="B744" s="51"/>
      <c r="C744" s="51"/>
      <c r="D744" s="51"/>
      <c r="E744" s="51"/>
      <c r="F744" s="51"/>
      <c r="G744" s="51"/>
    </row>
    <row r="745" spans="1:7" ht="14.5">
      <c r="A745" s="99">
        <v>7</v>
      </c>
      <c r="B745" s="100" t="s">
        <v>481</v>
      </c>
      <c r="C745" s="51"/>
      <c r="D745" s="51"/>
      <c r="E745" s="51"/>
      <c r="F745" s="51"/>
      <c r="G745" s="51"/>
    </row>
    <row r="746" spans="1:7" ht="43.5">
      <c r="A746" s="51"/>
      <c r="B746" s="82" t="s">
        <v>482</v>
      </c>
      <c r="C746" s="83" t="s">
        <v>357</v>
      </c>
      <c r="D746" s="101">
        <v>1</v>
      </c>
      <c r="E746" s="101">
        <v>1</v>
      </c>
      <c r="F746" s="85">
        <v>150000</v>
      </c>
      <c r="G746" s="85">
        <f>D746*E746*F746</f>
        <v>150000</v>
      </c>
    </row>
    <row r="747" spans="1:7" ht="14.5">
      <c r="A747" s="51"/>
      <c r="B747" s="82" t="s">
        <v>483</v>
      </c>
      <c r="C747" s="83" t="s">
        <v>357</v>
      </c>
      <c r="D747" s="101">
        <v>1</v>
      </c>
      <c r="E747" s="101">
        <v>10</v>
      </c>
      <c r="F747" s="85">
        <v>45000</v>
      </c>
      <c r="G747" s="85">
        <f>D747*E747*F747</f>
        <v>450000</v>
      </c>
    </row>
    <row r="748" spans="1:7" ht="29">
      <c r="A748" s="51"/>
      <c r="B748" s="82" t="s">
        <v>484</v>
      </c>
      <c r="C748" s="83" t="s">
        <v>357</v>
      </c>
      <c r="D748" s="101">
        <v>1</v>
      </c>
      <c r="E748" s="101">
        <v>3</v>
      </c>
      <c r="F748" s="85">
        <v>55000</v>
      </c>
      <c r="G748" s="85">
        <f>D748*E748*F748</f>
        <v>165000</v>
      </c>
    </row>
    <row r="749" spans="1:7" ht="14.5">
      <c r="A749" s="51"/>
      <c r="B749" s="409" t="s">
        <v>485</v>
      </c>
      <c r="C749" s="410"/>
      <c r="D749" s="410"/>
      <c r="E749" s="410"/>
      <c r="F749" s="411"/>
      <c r="G749" s="192">
        <f>SUM(G714:G748)</f>
        <v>2784500</v>
      </c>
    </row>
    <row r="751" spans="1:7">
      <c r="A751" s="2">
        <v>6</v>
      </c>
      <c r="B751" s="2" t="s">
        <v>509</v>
      </c>
    </row>
    <row r="753" spans="1:3" ht="14.5">
      <c r="A753" s="101">
        <v>1</v>
      </c>
      <c r="B753" s="82" t="s">
        <v>490</v>
      </c>
      <c r="C753" s="85">
        <f>F780</f>
        <v>186000</v>
      </c>
    </row>
    <row r="754" spans="1:3" ht="29">
      <c r="A754" s="101">
        <v>2</v>
      </c>
      <c r="B754" s="82" t="s">
        <v>491</v>
      </c>
      <c r="C754" s="85">
        <f>F786</f>
        <v>1306900</v>
      </c>
    </row>
    <row r="755" spans="1:3" ht="14.5">
      <c r="A755" s="101">
        <v>3</v>
      </c>
      <c r="B755" s="82" t="s">
        <v>492</v>
      </c>
      <c r="C755" s="85">
        <f>F791</f>
        <v>5319425</v>
      </c>
    </row>
    <row r="756" spans="1:3" ht="29">
      <c r="A756" s="101">
        <v>4</v>
      </c>
      <c r="B756" s="82" t="s">
        <v>493</v>
      </c>
      <c r="C756" s="85">
        <f>F795</f>
        <v>8684000</v>
      </c>
    </row>
    <row r="757" spans="1:3" ht="29">
      <c r="A757" s="101">
        <v>5</v>
      </c>
      <c r="B757" s="82" t="s">
        <v>494</v>
      </c>
      <c r="C757" s="85">
        <f>F800</f>
        <v>2736770</v>
      </c>
    </row>
    <row r="758" spans="1:3" ht="29">
      <c r="A758" s="101">
        <v>6</v>
      </c>
      <c r="B758" s="82" t="s">
        <v>495</v>
      </c>
      <c r="C758" s="85">
        <f>F802</f>
        <v>1528800</v>
      </c>
    </row>
    <row r="759" spans="1:3" ht="29">
      <c r="A759" s="101">
        <v>7</v>
      </c>
      <c r="B759" s="82" t="s">
        <v>496</v>
      </c>
      <c r="C759" s="85">
        <f>F805</f>
        <v>2356000</v>
      </c>
    </row>
    <row r="760" spans="1:3" ht="29">
      <c r="A760" s="101">
        <v>8</v>
      </c>
      <c r="B760" s="82" t="s">
        <v>497</v>
      </c>
      <c r="C760" s="85">
        <f>F814</f>
        <v>11125000</v>
      </c>
    </row>
    <row r="761" spans="1:3" ht="29">
      <c r="A761" s="101">
        <v>9</v>
      </c>
      <c r="B761" s="82" t="s">
        <v>498</v>
      </c>
      <c r="C761" s="85">
        <f>F820</f>
        <v>3450000</v>
      </c>
    </row>
    <row r="762" spans="1:3" ht="29">
      <c r="A762" s="101">
        <v>10</v>
      </c>
      <c r="B762" s="82" t="s">
        <v>499</v>
      </c>
      <c r="C762" s="85">
        <f>F825</f>
        <v>1492860</v>
      </c>
    </row>
    <row r="763" spans="1:3" ht="29">
      <c r="A763" s="101">
        <v>11</v>
      </c>
      <c r="B763" s="82" t="s">
        <v>500</v>
      </c>
      <c r="C763" s="85">
        <f>F827</f>
        <v>10008000</v>
      </c>
    </row>
    <row r="764" spans="1:3" ht="29">
      <c r="A764" s="101">
        <v>12</v>
      </c>
      <c r="B764" s="82" t="s">
        <v>501</v>
      </c>
      <c r="C764" s="85">
        <f>F832</f>
        <v>1266600</v>
      </c>
    </row>
    <row r="765" spans="1:3" ht="29">
      <c r="A765" s="101">
        <v>13</v>
      </c>
      <c r="B765" s="82" t="s">
        <v>502</v>
      </c>
      <c r="C765" s="85">
        <f>F834</f>
        <v>5838000</v>
      </c>
    </row>
    <row r="766" spans="1:3" ht="43.5">
      <c r="A766" s="101">
        <v>14</v>
      </c>
      <c r="B766" s="82" t="s">
        <v>503</v>
      </c>
      <c r="C766" s="85">
        <f>F856</f>
        <v>8204440</v>
      </c>
    </row>
    <row r="767" spans="1:3" ht="29">
      <c r="A767" s="101">
        <v>15</v>
      </c>
      <c r="B767" s="82" t="s">
        <v>504</v>
      </c>
      <c r="C767" s="85">
        <f>F858</f>
        <v>1800000</v>
      </c>
    </row>
    <row r="768" spans="1:3" ht="43.5">
      <c r="A768" s="101">
        <v>16</v>
      </c>
      <c r="B768" s="82" t="s">
        <v>505</v>
      </c>
      <c r="C768" s="85">
        <f>F861</f>
        <v>1200000</v>
      </c>
    </row>
    <row r="769" spans="1:6" ht="43.5">
      <c r="A769" s="101">
        <v>17</v>
      </c>
      <c r="B769" s="82" t="s">
        <v>506</v>
      </c>
      <c r="C769" s="85">
        <f>F865</f>
        <v>5520000</v>
      </c>
    </row>
    <row r="770" spans="1:6" ht="43.5">
      <c r="A770" s="101">
        <v>18</v>
      </c>
      <c r="B770" s="82" t="s">
        <v>507</v>
      </c>
      <c r="C770" s="85">
        <f>F871</f>
        <v>3447900</v>
      </c>
    </row>
    <row r="771" spans="1:6" ht="58">
      <c r="A771" s="101">
        <v>19</v>
      </c>
      <c r="B771" s="82" t="s">
        <v>508</v>
      </c>
      <c r="C771" s="85">
        <f>F873</f>
        <v>3150000</v>
      </c>
    </row>
    <row r="772" spans="1:6" ht="74">
      <c r="A772" s="51"/>
      <c r="B772" s="52" t="s">
        <v>488</v>
      </c>
      <c r="C772" s="165">
        <f>SUM(C753:C771)</f>
        <v>78620695</v>
      </c>
    </row>
    <row r="773" spans="1:6" ht="74">
      <c r="A773" s="51"/>
      <c r="B773" s="52" t="s">
        <v>489</v>
      </c>
      <c r="C773" s="165">
        <f>C772*2</f>
        <v>157241390</v>
      </c>
    </row>
    <row r="776" spans="1:6" ht="14.5">
      <c r="A776" s="96" t="s">
        <v>322</v>
      </c>
      <c r="B776" s="97" t="s">
        <v>323</v>
      </c>
      <c r="C776" s="97" t="s">
        <v>324</v>
      </c>
      <c r="D776" s="97" t="s">
        <v>325</v>
      </c>
      <c r="E776" s="98" t="s">
        <v>326</v>
      </c>
      <c r="F776" s="98" t="s">
        <v>204</v>
      </c>
    </row>
    <row r="777" spans="1:6" ht="29">
      <c r="A777" s="99">
        <v>1</v>
      </c>
      <c r="B777" s="100" t="s">
        <v>361</v>
      </c>
      <c r="C777" s="51"/>
      <c r="D777" s="51"/>
      <c r="E777" s="51"/>
      <c r="F777" s="51"/>
    </row>
    <row r="778" spans="1:6" ht="14.5">
      <c r="A778" s="51"/>
      <c r="B778" s="82" t="s">
        <v>327</v>
      </c>
      <c r="C778" s="83" t="s">
        <v>328</v>
      </c>
      <c r="D778" s="202">
        <v>6200</v>
      </c>
      <c r="E778" s="84">
        <v>12</v>
      </c>
      <c r="F778" s="85">
        <f>D778*E778</f>
        <v>74400</v>
      </c>
    </row>
    <row r="779" spans="1:6" ht="14.5">
      <c r="A779" s="51"/>
      <c r="B779" s="82" t="s">
        <v>329</v>
      </c>
      <c r="C779" s="83" t="s">
        <v>328</v>
      </c>
      <c r="D779" s="202">
        <v>6200</v>
      </c>
      <c r="E779" s="84">
        <v>18</v>
      </c>
      <c r="F779" s="85">
        <f>D779*E779</f>
        <v>111600</v>
      </c>
    </row>
    <row r="780" spans="1:6" ht="14.5">
      <c r="A780" s="51"/>
      <c r="B780" s="51"/>
      <c r="C780" s="51"/>
      <c r="D780" s="51"/>
      <c r="E780" s="203" t="s">
        <v>321</v>
      </c>
      <c r="F780" s="204">
        <f>SUM(F778:F779)</f>
        <v>186000</v>
      </c>
    </row>
    <row r="781" spans="1:6" ht="29">
      <c r="A781" s="99">
        <v>2</v>
      </c>
      <c r="B781" s="100" t="s">
        <v>362</v>
      </c>
      <c r="C781" s="51"/>
      <c r="D781" s="51"/>
      <c r="E781" s="51"/>
      <c r="F781" s="51"/>
    </row>
    <row r="782" spans="1:6" ht="14.5">
      <c r="A782" s="51"/>
      <c r="B782" s="82" t="s">
        <v>330</v>
      </c>
      <c r="C782" s="83" t="s">
        <v>331</v>
      </c>
      <c r="D782" s="202">
        <v>15000</v>
      </c>
      <c r="E782" s="84">
        <v>60</v>
      </c>
      <c r="F782" s="85">
        <f>D782*E782</f>
        <v>900000</v>
      </c>
    </row>
    <row r="783" spans="1:6" ht="14.5">
      <c r="A783" s="51"/>
      <c r="B783" s="82" t="s">
        <v>332</v>
      </c>
      <c r="C783" s="83" t="s">
        <v>331</v>
      </c>
      <c r="D783" s="202">
        <v>9350</v>
      </c>
      <c r="E783" s="84">
        <v>14</v>
      </c>
      <c r="F783" s="85">
        <f>D783*E783</f>
        <v>130900</v>
      </c>
    </row>
    <row r="784" spans="1:6" ht="29">
      <c r="A784" s="51"/>
      <c r="B784" s="82" t="s">
        <v>333</v>
      </c>
      <c r="C784" s="83" t="s">
        <v>328</v>
      </c>
      <c r="D784" s="202">
        <v>6000</v>
      </c>
      <c r="E784" s="84">
        <v>11</v>
      </c>
      <c r="F784" s="85">
        <f>D784*E784</f>
        <v>66000</v>
      </c>
    </row>
    <row r="785" spans="1:6" ht="43.5">
      <c r="A785" s="51"/>
      <c r="B785" s="82" t="s">
        <v>510</v>
      </c>
      <c r="C785" s="83" t="s">
        <v>328</v>
      </c>
      <c r="D785" s="202">
        <v>6000</v>
      </c>
      <c r="E785" s="84">
        <v>35</v>
      </c>
      <c r="F785" s="85">
        <f>D785*E785</f>
        <v>210000</v>
      </c>
    </row>
    <row r="786" spans="1:6" ht="14.5">
      <c r="A786" s="51"/>
      <c r="B786" s="51"/>
      <c r="C786" s="51"/>
      <c r="D786" s="51"/>
      <c r="E786" s="203" t="s">
        <v>321</v>
      </c>
      <c r="F786" s="204">
        <f>SUM(F782:F785)</f>
        <v>1306900</v>
      </c>
    </row>
    <row r="787" spans="1:6" ht="29">
      <c r="A787" s="99">
        <v>3</v>
      </c>
      <c r="B787" s="100" t="s">
        <v>363</v>
      </c>
      <c r="C787" s="51"/>
      <c r="D787" s="51"/>
      <c r="E787" s="51"/>
      <c r="F787" s="51"/>
    </row>
    <row r="788" spans="1:6" ht="29">
      <c r="A788" s="51"/>
      <c r="B788" s="82" t="s">
        <v>335</v>
      </c>
      <c r="C788" s="83" t="s">
        <v>331</v>
      </c>
      <c r="D788" s="202">
        <v>1500</v>
      </c>
      <c r="E788" s="84">
        <v>285</v>
      </c>
      <c r="F788" s="85">
        <f>D788*E788</f>
        <v>427500</v>
      </c>
    </row>
    <row r="789" spans="1:6" ht="58">
      <c r="A789" s="51"/>
      <c r="B789" s="82" t="s">
        <v>511</v>
      </c>
      <c r="C789" s="83" t="s">
        <v>331</v>
      </c>
      <c r="D789" s="202">
        <v>8125</v>
      </c>
      <c r="E789" s="84">
        <v>475</v>
      </c>
      <c r="F789" s="85">
        <f>D789*E789</f>
        <v>3859375</v>
      </c>
    </row>
    <row r="790" spans="1:6" ht="58">
      <c r="A790" s="51"/>
      <c r="B790" s="82" t="s">
        <v>512</v>
      </c>
      <c r="C790" s="83" t="s">
        <v>331</v>
      </c>
      <c r="D790" s="202">
        <v>1930</v>
      </c>
      <c r="E790" s="84">
        <v>535</v>
      </c>
      <c r="F790" s="85">
        <f>D790*E790</f>
        <v>1032550</v>
      </c>
    </row>
    <row r="791" spans="1:6" ht="14.5">
      <c r="A791" s="51"/>
      <c r="B791" s="51"/>
      <c r="C791" s="51"/>
      <c r="D791" s="51"/>
      <c r="E791" s="203" t="s">
        <v>321</v>
      </c>
      <c r="F791" s="204">
        <f>SUM(F788:F790)</f>
        <v>5319425</v>
      </c>
    </row>
    <row r="792" spans="1:6" ht="29">
      <c r="A792" s="99">
        <v>4</v>
      </c>
      <c r="B792" s="100" t="s">
        <v>364</v>
      </c>
      <c r="C792" s="51"/>
      <c r="D792" s="51"/>
      <c r="E792" s="51"/>
      <c r="F792" s="51"/>
    </row>
    <row r="793" spans="1:6" ht="29">
      <c r="A793" s="51"/>
      <c r="B793" s="82" t="s">
        <v>338</v>
      </c>
      <c r="C793" s="83" t="s">
        <v>339</v>
      </c>
      <c r="D793" s="205">
        <v>11.5</v>
      </c>
      <c r="E793" s="85">
        <v>260000</v>
      </c>
      <c r="F793" s="85">
        <f>D793*E793</f>
        <v>2990000</v>
      </c>
    </row>
    <row r="794" spans="1:6" ht="29">
      <c r="A794" s="51"/>
      <c r="B794" s="82" t="s">
        <v>340</v>
      </c>
      <c r="C794" s="83" t="s">
        <v>339</v>
      </c>
      <c r="D794" s="205">
        <v>21.9</v>
      </c>
      <c r="E794" s="85">
        <v>260000</v>
      </c>
      <c r="F794" s="85">
        <f>D794*E794</f>
        <v>5694000</v>
      </c>
    </row>
    <row r="795" spans="1:6" ht="14.5">
      <c r="A795" s="51"/>
      <c r="B795" s="51"/>
      <c r="C795" s="51"/>
      <c r="D795" s="51"/>
      <c r="E795" s="203" t="s">
        <v>321</v>
      </c>
      <c r="F795" s="204">
        <f>SUM(F793:F794)</f>
        <v>8684000</v>
      </c>
    </row>
    <row r="796" spans="1:6" ht="29">
      <c r="A796" s="99">
        <v>5</v>
      </c>
      <c r="B796" s="100" t="s">
        <v>365</v>
      </c>
      <c r="C796" s="51"/>
      <c r="D796" s="51"/>
      <c r="E796" s="51"/>
      <c r="F796" s="51"/>
    </row>
    <row r="797" spans="1:6" ht="29">
      <c r="A797" s="51"/>
      <c r="B797" s="82" t="s">
        <v>513</v>
      </c>
      <c r="C797" s="83" t="s">
        <v>331</v>
      </c>
      <c r="D797" s="202">
        <v>2450</v>
      </c>
      <c r="E797" s="84">
        <v>435</v>
      </c>
      <c r="F797" s="85">
        <f>D797*E797</f>
        <v>1065750</v>
      </c>
    </row>
    <row r="798" spans="1:6" ht="43.5">
      <c r="A798" s="51"/>
      <c r="B798" s="82" t="s">
        <v>514</v>
      </c>
      <c r="C798" s="83" t="s">
        <v>331</v>
      </c>
      <c r="D798" s="202">
        <v>3276</v>
      </c>
      <c r="E798" s="84">
        <v>455</v>
      </c>
      <c r="F798" s="85">
        <f>D798*E798</f>
        <v>1490580</v>
      </c>
    </row>
    <row r="799" spans="1:6" ht="14.5">
      <c r="A799" s="51"/>
      <c r="B799" s="82" t="s">
        <v>515</v>
      </c>
      <c r="C799" s="83" t="s">
        <v>331</v>
      </c>
      <c r="D799" s="202">
        <v>3470</v>
      </c>
      <c r="E799" s="84">
        <v>52</v>
      </c>
      <c r="F799" s="85">
        <f>D799*E799</f>
        <v>180440</v>
      </c>
    </row>
    <row r="800" spans="1:6" ht="14.5">
      <c r="A800" s="51"/>
      <c r="B800" s="51"/>
      <c r="C800" s="51"/>
      <c r="D800" s="51"/>
      <c r="E800" s="203" t="s">
        <v>321</v>
      </c>
      <c r="F800" s="204">
        <f>SUM(F797:F799)</f>
        <v>2736770</v>
      </c>
    </row>
    <row r="801" spans="1:6" ht="29">
      <c r="A801" s="101">
        <v>6</v>
      </c>
      <c r="B801" s="100" t="s">
        <v>516</v>
      </c>
      <c r="C801" s="51"/>
      <c r="D801" s="51"/>
      <c r="E801" s="51"/>
      <c r="F801" s="51"/>
    </row>
    <row r="802" spans="1:6" ht="116">
      <c r="A802" s="68"/>
      <c r="B802" s="62" t="s">
        <v>517</v>
      </c>
      <c r="C802" s="133" t="s">
        <v>328</v>
      </c>
      <c r="D802" s="206">
        <v>4368</v>
      </c>
      <c r="E802" s="207">
        <v>350</v>
      </c>
      <c r="F802" s="85">
        <f>D802*E802</f>
        <v>1528800</v>
      </c>
    </row>
    <row r="803" spans="1:6" ht="14.5">
      <c r="A803" s="51"/>
      <c r="B803" s="51"/>
      <c r="C803" s="51"/>
      <c r="D803" s="51"/>
      <c r="E803" s="51"/>
      <c r="F803" s="51"/>
    </row>
    <row r="804" spans="1:6" ht="43.5">
      <c r="A804" s="101">
        <v>7</v>
      </c>
      <c r="B804" s="100" t="s">
        <v>518</v>
      </c>
      <c r="C804" s="51"/>
      <c r="D804" s="51"/>
      <c r="E804" s="51"/>
      <c r="F804" s="51"/>
    </row>
    <row r="805" spans="1:6" ht="130.5">
      <c r="A805" s="62"/>
      <c r="B805" s="82" t="s">
        <v>519</v>
      </c>
      <c r="C805" s="133" t="s">
        <v>328</v>
      </c>
      <c r="D805" s="206">
        <v>6200</v>
      </c>
      <c r="E805" s="207">
        <v>380</v>
      </c>
      <c r="F805" s="85">
        <f>D805*E805</f>
        <v>2356000</v>
      </c>
    </row>
    <row r="806" spans="1:6" ht="14.5">
      <c r="A806" s="51"/>
      <c r="B806" s="51"/>
      <c r="C806" s="51"/>
      <c r="D806" s="51"/>
      <c r="E806" s="51"/>
      <c r="F806" s="51"/>
    </row>
    <row r="807" spans="1:6" ht="29">
      <c r="A807" s="101">
        <v>8</v>
      </c>
      <c r="B807" s="100" t="s">
        <v>520</v>
      </c>
      <c r="C807" s="51"/>
      <c r="D807" s="51"/>
      <c r="E807" s="51"/>
      <c r="F807" s="51"/>
    </row>
    <row r="808" spans="1:6" ht="29">
      <c r="A808" s="51"/>
      <c r="B808" s="100" t="s">
        <v>521</v>
      </c>
      <c r="C808" s="51"/>
      <c r="D808" s="51"/>
      <c r="E808" s="51"/>
      <c r="F808" s="51"/>
    </row>
    <row r="809" spans="1:6" ht="174">
      <c r="A809" s="62"/>
      <c r="B809" s="82" t="s">
        <v>522</v>
      </c>
      <c r="C809" s="170" t="s">
        <v>357</v>
      </c>
      <c r="D809" s="209">
        <v>1</v>
      </c>
      <c r="E809" s="210">
        <v>700000</v>
      </c>
      <c r="F809" s="85">
        <f>D809*E809</f>
        <v>700000</v>
      </c>
    </row>
    <row r="810" spans="1:6" ht="29">
      <c r="A810" s="51"/>
      <c r="B810" s="100" t="s">
        <v>523</v>
      </c>
      <c r="C810" s="51"/>
      <c r="D810" s="51"/>
      <c r="E810" s="51"/>
      <c r="F810" s="51"/>
    </row>
    <row r="811" spans="1:6" ht="58">
      <c r="A811" s="51"/>
      <c r="B811" s="82" t="s">
        <v>524</v>
      </c>
      <c r="C811" s="83" t="s">
        <v>357</v>
      </c>
      <c r="D811" s="102">
        <v>1</v>
      </c>
      <c r="E811" s="85">
        <v>8340000</v>
      </c>
      <c r="F811" s="85">
        <f>D811*E811</f>
        <v>8340000</v>
      </c>
    </row>
    <row r="812" spans="1:6" ht="43.5">
      <c r="A812" s="51"/>
      <c r="B812" s="100" t="s">
        <v>525</v>
      </c>
      <c r="C812" s="51"/>
      <c r="D812" s="51"/>
      <c r="E812" s="51"/>
      <c r="F812" s="51"/>
    </row>
    <row r="813" spans="1:6" ht="72.5">
      <c r="A813" s="68"/>
      <c r="B813" s="62" t="s">
        <v>526</v>
      </c>
      <c r="C813" s="133" t="s">
        <v>357</v>
      </c>
      <c r="D813" s="211">
        <v>1</v>
      </c>
      <c r="E813" s="208">
        <v>2085000</v>
      </c>
      <c r="F813" s="85">
        <f>D813*E813</f>
        <v>2085000</v>
      </c>
    </row>
    <row r="814" spans="1:6" ht="14.5">
      <c r="A814" s="51"/>
      <c r="B814" s="51"/>
      <c r="C814" s="51"/>
      <c r="D814" s="51"/>
      <c r="E814" s="203" t="s">
        <v>321</v>
      </c>
      <c r="F814" s="204">
        <f>SUM(F809:F813)</f>
        <v>11125000</v>
      </c>
    </row>
    <row r="815" spans="1:6" ht="29">
      <c r="A815" s="101">
        <v>9</v>
      </c>
      <c r="B815" s="100" t="s">
        <v>527</v>
      </c>
      <c r="C815" s="51"/>
      <c r="D815" s="51"/>
      <c r="E815" s="51"/>
      <c r="F815" s="51"/>
    </row>
    <row r="816" spans="1:6" ht="43.5">
      <c r="A816" s="51"/>
      <c r="B816" s="82" t="s">
        <v>528</v>
      </c>
      <c r="C816" s="83" t="s">
        <v>357</v>
      </c>
      <c r="D816" s="102">
        <v>20</v>
      </c>
      <c r="E816" s="85">
        <v>24000</v>
      </c>
      <c r="F816" s="85">
        <f>D816*E816</f>
        <v>480000</v>
      </c>
    </row>
    <row r="817" spans="1:6" ht="14.5">
      <c r="A817" s="51"/>
      <c r="B817" s="82" t="s">
        <v>529</v>
      </c>
      <c r="C817" s="83" t="s">
        <v>357</v>
      </c>
      <c r="D817" s="102">
        <v>35</v>
      </c>
      <c r="E817" s="85">
        <v>29000</v>
      </c>
      <c r="F817" s="85">
        <f>D817*E817</f>
        <v>1015000</v>
      </c>
    </row>
    <row r="818" spans="1:6" ht="43.5">
      <c r="A818" s="51"/>
      <c r="B818" s="82" t="s">
        <v>530</v>
      </c>
      <c r="C818" s="83" t="s">
        <v>357</v>
      </c>
      <c r="D818" s="102">
        <v>35</v>
      </c>
      <c r="E818" s="85">
        <v>25000</v>
      </c>
      <c r="F818" s="85">
        <f>D818*E818</f>
        <v>875000</v>
      </c>
    </row>
    <row r="819" spans="1:6" ht="14.5">
      <c r="A819" s="51"/>
      <c r="B819" s="82" t="s">
        <v>531</v>
      </c>
      <c r="C819" s="83" t="s">
        <v>357</v>
      </c>
      <c r="D819" s="102">
        <v>60</v>
      </c>
      <c r="E819" s="85">
        <v>18000</v>
      </c>
      <c r="F819" s="85">
        <f>D819*E819</f>
        <v>1080000</v>
      </c>
    </row>
    <row r="820" spans="1:6" ht="14.5">
      <c r="A820" s="51"/>
      <c r="B820" s="51"/>
      <c r="C820" s="51"/>
      <c r="D820" s="51"/>
      <c r="E820" s="203" t="s">
        <v>321</v>
      </c>
      <c r="F820" s="204">
        <f>SUM(F816:F819)</f>
        <v>3450000</v>
      </c>
    </row>
    <row r="821" spans="1:6" ht="29">
      <c r="A821" s="101">
        <v>10</v>
      </c>
      <c r="B821" s="100" t="s">
        <v>532</v>
      </c>
      <c r="C821" s="51"/>
      <c r="D821" s="51"/>
      <c r="E821" s="51"/>
      <c r="F821" s="51"/>
    </row>
    <row r="822" spans="1:6" ht="101.5">
      <c r="A822" s="68"/>
      <c r="B822" s="62" t="s">
        <v>533</v>
      </c>
      <c r="C822" s="133" t="s">
        <v>357</v>
      </c>
      <c r="D822" s="211">
        <v>35</v>
      </c>
      <c r="E822" s="208">
        <v>16124</v>
      </c>
      <c r="F822" s="85">
        <f>D822*E822</f>
        <v>564340</v>
      </c>
    </row>
    <row r="823" spans="1:6" ht="101.5">
      <c r="A823" s="68"/>
      <c r="B823" s="62" t="s">
        <v>534</v>
      </c>
      <c r="C823" s="133" t="s">
        <v>357</v>
      </c>
      <c r="D823" s="211">
        <v>40</v>
      </c>
      <c r="E823" s="208">
        <v>6950</v>
      </c>
      <c r="F823" s="85">
        <f>D823*E823</f>
        <v>278000</v>
      </c>
    </row>
    <row r="824" spans="1:6" ht="29">
      <c r="A824" s="51"/>
      <c r="B824" s="82" t="s">
        <v>535</v>
      </c>
      <c r="C824" s="83" t="s">
        <v>536</v>
      </c>
      <c r="D824" s="102">
        <v>60</v>
      </c>
      <c r="E824" s="85">
        <v>10842</v>
      </c>
      <c r="F824" s="85">
        <f>D824*E824</f>
        <v>650520</v>
      </c>
    </row>
    <row r="825" spans="1:6" ht="14.5">
      <c r="A825" s="51"/>
      <c r="B825" s="51"/>
      <c r="C825" s="51"/>
      <c r="D825" s="51"/>
      <c r="E825" s="203" t="s">
        <v>321</v>
      </c>
      <c r="F825" s="204">
        <f>SUM(F822:F824)</f>
        <v>1492860</v>
      </c>
    </row>
    <row r="826" spans="1:6" ht="43.5">
      <c r="A826" s="101">
        <v>11</v>
      </c>
      <c r="B826" s="100" t="s">
        <v>537</v>
      </c>
      <c r="C826" s="51"/>
      <c r="D826" s="51"/>
      <c r="E826" s="51"/>
      <c r="F826" s="51"/>
    </row>
    <row r="827" spans="1:6" ht="87">
      <c r="A827" s="68"/>
      <c r="B827" s="62" t="s">
        <v>538</v>
      </c>
      <c r="C827" s="133" t="s">
        <v>357</v>
      </c>
      <c r="D827" s="211">
        <v>12</v>
      </c>
      <c r="E827" s="208">
        <v>834000</v>
      </c>
      <c r="F827" s="85">
        <f>D827*E827</f>
        <v>10008000</v>
      </c>
    </row>
    <row r="828" spans="1:6" ht="14.5">
      <c r="A828" s="51"/>
      <c r="B828" s="51"/>
      <c r="C828" s="51"/>
      <c r="D828" s="51"/>
      <c r="E828" s="51"/>
      <c r="F828" s="51"/>
    </row>
    <row r="829" spans="1:6" ht="43.5">
      <c r="A829" s="101">
        <v>12</v>
      </c>
      <c r="B829" s="100" t="s">
        <v>539</v>
      </c>
      <c r="C829" s="51"/>
      <c r="D829" s="51"/>
      <c r="E829" s="51"/>
      <c r="F829" s="51"/>
    </row>
    <row r="830" spans="1:6" ht="159.5">
      <c r="A830" s="62"/>
      <c r="B830" s="62" t="s">
        <v>540</v>
      </c>
      <c r="C830" s="133" t="s">
        <v>357</v>
      </c>
      <c r="D830" s="211">
        <v>6</v>
      </c>
      <c r="E830" s="208">
        <v>125100</v>
      </c>
      <c r="F830" s="85">
        <f>D830*E830</f>
        <v>750600</v>
      </c>
    </row>
    <row r="831" spans="1:6" ht="246.5">
      <c r="A831" s="62"/>
      <c r="B831" s="62" t="s">
        <v>541</v>
      </c>
      <c r="C831" s="170" t="s">
        <v>357</v>
      </c>
      <c r="D831" s="209">
        <v>6</v>
      </c>
      <c r="E831" s="210">
        <v>86000</v>
      </c>
      <c r="F831" s="85">
        <f>D831*E831</f>
        <v>516000</v>
      </c>
    </row>
    <row r="832" spans="1:6" ht="14.5">
      <c r="A832" s="51"/>
      <c r="B832" s="51"/>
      <c r="C832" s="51"/>
      <c r="D832" s="51"/>
      <c r="E832" s="203" t="s">
        <v>321</v>
      </c>
      <c r="F832" s="204">
        <f>SUM(F830:F831)</f>
        <v>1266600</v>
      </c>
    </row>
    <row r="833" spans="1:6" ht="43.5">
      <c r="A833" s="101">
        <v>13</v>
      </c>
      <c r="B833" s="100" t="s">
        <v>542</v>
      </c>
      <c r="C833" s="51"/>
      <c r="D833" s="51"/>
      <c r="E833" s="51"/>
      <c r="F833" s="51"/>
    </row>
    <row r="834" spans="1:6" ht="348">
      <c r="A834" s="62"/>
      <c r="B834" s="62" t="s">
        <v>543</v>
      </c>
      <c r="C834" s="170" t="s">
        <v>353</v>
      </c>
      <c r="D834" s="209">
        <v>1</v>
      </c>
      <c r="E834" s="210">
        <v>5838000</v>
      </c>
      <c r="F834" s="85">
        <f>D834*E834</f>
        <v>5838000</v>
      </c>
    </row>
    <row r="835" spans="1:6" ht="14.5">
      <c r="A835" s="51"/>
      <c r="B835" s="51"/>
      <c r="C835" s="51"/>
      <c r="D835" s="51"/>
      <c r="E835" s="51"/>
      <c r="F835" s="51"/>
    </row>
    <row r="836" spans="1:6" ht="58">
      <c r="A836" s="101">
        <v>14</v>
      </c>
      <c r="B836" s="100" t="s">
        <v>544</v>
      </c>
      <c r="C836" s="51"/>
      <c r="D836" s="51"/>
      <c r="E836" s="51"/>
      <c r="F836" s="51"/>
    </row>
    <row r="837" spans="1:6" ht="29">
      <c r="A837" s="83" t="s">
        <v>358</v>
      </c>
      <c r="B837" s="100" t="s">
        <v>545</v>
      </c>
      <c r="C837" s="51"/>
      <c r="D837" s="51"/>
      <c r="E837" s="51"/>
      <c r="F837" s="51"/>
    </row>
    <row r="838" spans="1:6" ht="14.5">
      <c r="A838" s="51"/>
      <c r="B838" s="82" t="s">
        <v>546</v>
      </c>
      <c r="C838" s="83" t="s">
        <v>353</v>
      </c>
      <c r="D838" s="84">
        <v>120</v>
      </c>
      <c r="E838" s="84">
        <v>699</v>
      </c>
      <c r="F838" s="85">
        <f t="shared" ref="F838:F845" si="8">D838*E838</f>
        <v>83880</v>
      </c>
    </row>
    <row r="839" spans="1:6" ht="29">
      <c r="A839" s="51"/>
      <c r="B839" s="82" t="s">
        <v>547</v>
      </c>
      <c r="C839" s="83" t="s">
        <v>353</v>
      </c>
      <c r="D839" s="84">
        <v>18</v>
      </c>
      <c r="E839" s="212">
        <v>5000</v>
      </c>
      <c r="F839" s="85">
        <f t="shared" si="8"/>
        <v>90000</v>
      </c>
    </row>
    <row r="840" spans="1:6" ht="14.5">
      <c r="A840" s="51"/>
      <c r="B840" s="82" t="s">
        <v>548</v>
      </c>
      <c r="C840" s="83" t="s">
        <v>353</v>
      </c>
      <c r="D840" s="84">
        <v>24</v>
      </c>
      <c r="E840" s="84">
        <v>485</v>
      </c>
      <c r="F840" s="85">
        <f t="shared" si="8"/>
        <v>11640</v>
      </c>
    </row>
    <row r="841" spans="1:6" ht="14.5">
      <c r="A841" s="51"/>
      <c r="B841" s="82" t="s">
        <v>549</v>
      </c>
      <c r="C841" s="83" t="s">
        <v>353</v>
      </c>
      <c r="D841" s="84">
        <v>30</v>
      </c>
      <c r="E841" s="212">
        <v>6500</v>
      </c>
      <c r="F841" s="85">
        <f t="shared" si="8"/>
        <v>195000</v>
      </c>
    </row>
    <row r="842" spans="1:6" ht="29">
      <c r="A842" s="51"/>
      <c r="B842" s="82" t="s">
        <v>550</v>
      </c>
      <c r="C842" s="83" t="s">
        <v>353</v>
      </c>
      <c r="D842" s="84">
        <v>12</v>
      </c>
      <c r="E842" s="212">
        <v>5800</v>
      </c>
      <c r="F842" s="85">
        <f t="shared" si="8"/>
        <v>69600</v>
      </c>
    </row>
    <row r="843" spans="1:6" ht="14.5">
      <c r="A843" s="51"/>
      <c r="B843" s="82" t="s">
        <v>551</v>
      </c>
      <c r="C843" s="83" t="s">
        <v>353</v>
      </c>
      <c r="D843" s="84">
        <v>8</v>
      </c>
      <c r="E843" s="84">
        <v>315</v>
      </c>
      <c r="F843" s="85">
        <f t="shared" si="8"/>
        <v>2520</v>
      </c>
    </row>
    <row r="844" spans="1:6" ht="29">
      <c r="A844" s="51"/>
      <c r="B844" s="82" t="s">
        <v>552</v>
      </c>
      <c r="C844" s="83" t="s">
        <v>353</v>
      </c>
      <c r="D844" s="84">
        <v>1</v>
      </c>
      <c r="E844" s="85">
        <v>70000</v>
      </c>
      <c r="F844" s="85">
        <f t="shared" si="8"/>
        <v>70000</v>
      </c>
    </row>
    <row r="845" spans="1:6" ht="29">
      <c r="A845" s="51"/>
      <c r="B845" s="82" t="s">
        <v>553</v>
      </c>
      <c r="C845" s="83" t="s">
        <v>353</v>
      </c>
      <c r="D845" s="84">
        <v>1</v>
      </c>
      <c r="E845" s="213">
        <v>15000</v>
      </c>
      <c r="F845" s="85">
        <f t="shared" si="8"/>
        <v>15000</v>
      </c>
    </row>
    <row r="846" spans="1:6" ht="14.5">
      <c r="A846" s="51"/>
      <c r="B846" s="51"/>
      <c r="C846" s="51"/>
      <c r="D846" s="51"/>
      <c r="E846" s="51"/>
      <c r="F846" s="51"/>
    </row>
    <row r="847" spans="1:6" ht="29">
      <c r="A847" s="83" t="s">
        <v>359</v>
      </c>
      <c r="B847" s="100" t="s">
        <v>554</v>
      </c>
      <c r="C847" s="51"/>
      <c r="D847" s="51"/>
      <c r="E847" s="51"/>
      <c r="F847" s="51"/>
    </row>
    <row r="848" spans="1:6" ht="14.5">
      <c r="A848" s="51"/>
      <c r="B848" s="82" t="s">
        <v>555</v>
      </c>
      <c r="C848" s="83" t="s">
        <v>556</v>
      </c>
      <c r="D848" s="84">
        <v>1</v>
      </c>
      <c r="E848" s="85">
        <v>250000</v>
      </c>
      <c r="F848" s="85">
        <f t="shared" ref="F848:F855" si="9">D848*E848</f>
        <v>250000</v>
      </c>
    </row>
    <row r="849" spans="1:6" ht="14.5">
      <c r="A849" s="51"/>
      <c r="B849" s="82" t="s">
        <v>557</v>
      </c>
      <c r="C849" s="83" t="s">
        <v>353</v>
      </c>
      <c r="D849" s="84">
        <v>1</v>
      </c>
      <c r="E849" s="85">
        <v>56000</v>
      </c>
      <c r="F849" s="85">
        <f t="shared" si="9"/>
        <v>56000</v>
      </c>
    </row>
    <row r="850" spans="1:6" ht="14.5">
      <c r="A850" s="51"/>
      <c r="B850" s="82" t="s">
        <v>558</v>
      </c>
      <c r="C850" s="83" t="s">
        <v>353</v>
      </c>
      <c r="D850" s="84">
        <v>36</v>
      </c>
      <c r="E850" s="85">
        <v>175000</v>
      </c>
      <c r="F850" s="85">
        <f t="shared" si="9"/>
        <v>6300000</v>
      </c>
    </row>
    <row r="851" spans="1:6" ht="29">
      <c r="A851" s="51"/>
      <c r="B851" s="82" t="s">
        <v>559</v>
      </c>
      <c r="C851" s="83" t="s">
        <v>560</v>
      </c>
      <c r="D851" s="85">
        <v>2000</v>
      </c>
      <c r="E851" s="102">
        <v>180</v>
      </c>
      <c r="F851" s="85">
        <f t="shared" si="9"/>
        <v>360000</v>
      </c>
    </row>
    <row r="852" spans="1:6" ht="58">
      <c r="A852" s="51"/>
      <c r="B852" s="82" t="s">
        <v>561</v>
      </c>
      <c r="C852" s="83" t="s">
        <v>355</v>
      </c>
      <c r="D852" s="84">
        <v>1</v>
      </c>
      <c r="E852" s="85">
        <v>153800</v>
      </c>
      <c r="F852" s="85">
        <f t="shared" si="9"/>
        <v>153800</v>
      </c>
    </row>
    <row r="853" spans="1:6" ht="43.5">
      <c r="A853" s="51"/>
      <c r="B853" s="82" t="s">
        <v>562</v>
      </c>
      <c r="C853" s="83" t="s">
        <v>353</v>
      </c>
      <c r="D853" s="84">
        <v>1</v>
      </c>
      <c r="E853" s="85">
        <v>300000</v>
      </c>
      <c r="F853" s="85">
        <f t="shared" si="9"/>
        <v>300000</v>
      </c>
    </row>
    <row r="854" spans="1:6" ht="43.5">
      <c r="A854" s="51"/>
      <c r="B854" s="82" t="s">
        <v>563</v>
      </c>
      <c r="C854" s="83" t="s">
        <v>353</v>
      </c>
      <c r="D854" s="84">
        <v>1</v>
      </c>
      <c r="E854" s="85">
        <v>17000</v>
      </c>
      <c r="F854" s="85">
        <f t="shared" si="9"/>
        <v>17000</v>
      </c>
    </row>
    <row r="855" spans="1:6" ht="43.5">
      <c r="A855" s="51"/>
      <c r="B855" s="82" t="s">
        <v>564</v>
      </c>
      <c r="C855" s="83" t="s">
        <v>355</v>
      </c>
      <c r="D855" s="84">
        <v>1</v>
      </c>
      <c r="E855" s="85">
        <v>230000</v>
      </c>
      <c r="F855" s="85">
        <f t="shared" si="9"/>
        <v>230000</v>
      </c>
    </row>
    <row r="856" spans="1:6" ht="14.5">
      <c r="A856" s="51"/>
      <c r="B856" s="51"/>
      <c r="C856" s="51"/>
      <c r="D856" s="51"/>
      <c r="E856" s="203" t="s">
        <v>321</v>
      </c>
      <c r="F856" s="204">
        <f>SUM(F838:F855)</f>
        <v>8204440</v>
      </c>
    </row>
    <row r="857" spans="1:6" ht="43.5">
      <c r="A857" s="101">
        <v>15</v>
      </c>
      <c r="B857" s="100" t="s">
        <v>565</v>
      </c>
      <c r="C857" s="51"/>
      <c r="D857" s="51"/>
      <c r="E857" s="51"/>
      <c r="F857" s="51"/>
    </row>
    <row r="858" spans="1:6" ht="130.5">
      <c r="A858" s="62"/>
      <c r="B858" s="62" t="s">
        <v>566</v>
      </c>
      <c r="C858" s="133" t="s">
        <v>353</v>
      </c>
      <c r="D858" s="207">
        <v>1</v>
      </c>
      <c r="E858" s="214">
        <v>1800000</v>
      </c>
      <c r="F858" s="85">
        <f>D858*E858</f>
        <v>1800000</v>
      </c>
    </row>
    <row r="859" spans="1:6" ht="14.5">
      <c r="A859" s="51"/>
      <c r="B859" s="51"/>
      <c r="C859" s="51"/>
      <c r="D859" s="51"/>
      <c r="E859" s="51"/>
      <c r="F859" s="51"/>
    </row>
    <row r="860" spans="1:6" ht="43.5">
      <c r="A860" s="101">
        <v>16</v>
      </c>
      <c r="B860" s="100" t="s">
        <v>567</v>
      </c>
      <c r="C860" s="51"/>
      <c r="D860" s="51"/>
      <c r="E860" s="51"/>
      <c r="F860" s="51"/>
    </row>
    <row r="861" spans="1:6" ht="174">
      <c r="A861" s="62"/>
      <c r="B861" s="62" t="s">
        <v>568</v>
      </c>
      <c r="C861" s="133" t="s">
        <v>353</v>
      </c>
      <c r="D861" s="207">
        <v>1</v>
      </c>
      <c r="E861" s="214">
        <v>1200000</v>
      </c>
      <c r="F861" s="85">
        <f>D861*E861</f>
        <v>1200000</v>
      </c>
    </row>
    <row r="862" spans="1:6" ht="14.5">
      <c r="A862" s="51"/>
      <c r="B862" s="51"/>
      <c r="C862" s="51"/>
      <c r="D862" s="51"/>
      <c r="E862" s="51"/>
      <c r="F862" s="51"/>
    </row>
    <row r="863" spans="1:6" ht="43.5">
      <c r="A863" s="101">
        <v>17</v>
      </c>
      <c r="B863" s="100" t="s">
        <v>569</v>
      </c>
      <c r="C863" s="51"/>
      <c r="D863" s="51"/>
      <c r="E863" s="51"/>
      <c r="F863" s="51"/>
    </row>
    <row r="864" spans="1:6" ht="130.5">
      <c r="A864" s="68"/>
      <c r="B864" s="62" t="s">
        <v>570</v>
      </c>
      <c r="C864" s="68"/>
      <c r="D864" s="68"/>
      <c r="E864" s="68"/>
      <c r="F864" s="68"/>
    </row>
    <row r="865" spans="1:6" ht="29">
      <c r="A865" s="51"/>
      <c r="B865" s="82" t="s">
        <v>571</v>
      </c>
      <c r="C865" s="83" t="s">
        <v>353</v>
      </c>
      <c r="D865" s="84">
        <v>8</v>
      </c>
      <c r="E865" s="85">
        <v>690000</v>
      </c>
      <c r="F865" s="85">
        <f>D865*E865</f>
        <v>5520000</v>
      </c>
    </row>
    <row r="866" spans="1:6" ht="14.5">
      <c r="A866" s="51"/>
      <c r="B866" s="51"/>
      <c r="C866" s="51"/>
      <c r="D866" s="51"/>
      <c r="E866" s="51"/>
      <c r="F866" s="51"/>
    </row>
    <row r="867" spans="1:6" ht="43.5">
      <c r="A867" s="101">
        <v>18</v>
      </c>
      <c r="B867" s="100" t="s">
        <v>572</v>
      </c>
      <c r="C867" s="51"/>
      <c r="D867" s="51"/>
      <c r="E867" s="51"/>
      <c r="F867" s="51"/>
    </row>
    <row r="868" spans="1:6" ht="14.5">
      <c r="A868" s="51"/>
      <c r="B868" s="82" t="s">
        <v>69</v>
      </c>
      <c r="C868" s="83" t="s">
        <v>353</v>
      </c>
      <c r="D868" s="84">
        <v>4</v>
      </c>
      <c r="E868" s="102">
        <v>750000</v>
      </c>
      <c r="F868" s="85">
        <f>D868*E868</f>
        <v>3000000</v>
      </c>
    </row>
    <row r="869" spans="1:6" ht="14.5">
      <c r="A869" s="51"/>
      <c r="B869" s="82" t="s">
        <v>573</v>
      </c>
      <c r="C869" s="83" t="s">
        <v>353</v>
      </c>
      <c r="D869" s="84">
        <v>12</v>
      </c>
      <c r="E869" s="102">
        <v>6700</v>
      </c>
      <c r="F869" s="85">
        <f>D869*E869</f>
        <v>80400</v>
      </c>
    </row>
    <row r="870" spans="1:6" ht="14.5">
      <c r="A870" s="51"/>
      <c r="B870" s="82" t="s">
        <v>574</v>
      </c>
      <c r="C870" s="83" t="s">
        <v>353</v>
      </c>
      <c r="D870" s="84">
        <v>150</v>
      </c>
      <c r="E870" s="102">
        <v>2450</v>
      </c>
      <c r="F870" s="85">
        <f>D870*E870</f>
        <v>367500</v>
      </c>
    </row>
    <row r="871" spans="1:6" ht="14.5">
      <c r="A871" s="51"/>
      <c r="B871" s="51"/>
      <c r="C871" s="51"/>
      <c r="D871" s="51"/>
      <c r="E871" s="203" t="s">
        <v>321</v>
      </c>
      <c r="F871" s="204">
        <f>SUM(F868:F870)</f>
        <v>3447900</v>
      </c>
    </row>
    <row r="872" spans="1:6" ht="58">
      <c r="A872" s="101">
        <v>19</v>
      </c>
      <c r="B872" s="100" t="s">
        <v>575</v>
      </c>
      <c r="C872" s="51"/>
      <c r="D872" s="51"/>
      <c r="E872" s="51"/>
      <c r="F872" s="51"/>
    </row>
    <row r="873" spans="1:6" ht="29">
      <c r="A873" s="51"/>
      <c r="B873" s="82" t="s">
        <v>576</v>
      </c>
      <c r="C873" s="83" t="s">
        <v>353</v>
      </c>
      <c r="D873" s="84">
        <v>150</v>
      </c>
      <c r="E873" s="85">
        <v>21000</v>
      </c>
      <c r="F873" s="85">
        <f>D873*E873</f>
        <v>3150000</v>
      </c>
    </row>
    <row r="874" spans="1:6" ht="14.5">
      <c r="A874" s="51"/>
      <c r="B874" s="51"/>
      <c r="C874" s="51"/>
      <c r="D874" s="51"/>
      <c r="E874" s="51"/>
      <c r="F874" s="51"/>
    </row>
    <row r="875" spans="1:6" ht="14.5">
      <c r="A875" s="51"/>
      <c r="B875" s="392" t="s">
        <v>321</v>
      </c>
      <c r="C875" s="393"/>
      <c r="D875" s="393"/>
      <c r="E875" s="394"/>
      <c r="F875" s="103">
        <f>F780+F786+F791+F795+F800+F802+F805+F814+F820+F825+F832+F834+F856+F858+F861+F865+F871+F873+F827</f>
        <v>78620695</v>
      </c>
    </row>
  </sheetData>
  <mergeCells count="7">
    <mergeCell ref="B875:E875"/>
    <mergeCell ref="B295:F295"/>
    <mergeCell ref="B296:F296"/>
    <mergeCell ref="B623:F623"/>
    <mergeCell ref="B674:F674"/>
    <mergeCell ref="B709:F709"/>
    <mergeCell ref="B749:F749"/>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940"/>
  <sheetViews>
    <sheetView showGridLines="0" zoomScale="75" workbookViewId="0">
      <pane xSplit="1" ySplit="3" topLeftCell="B76" activePane="bottomRight" state="frozen"/>
      <selection activeCell="B18" sqref="B18"/>
      <selection pane="topRight" activeCell="B18" sqref="B18"/>
      <selection pane="bottomLeft" activeCell="B18" sqref="B18"/>
      <selection pane="bottomRight" activeCell="C13" sqref="C13"/>
    </sheetView>
  </sheetViews>
  <sheetFormatPr defaultColWidth="8.90625" defaultRowHeight="12.5"/>
  <cols>
    <col min="1" max="1" width="38.6328125" style="2" customWidth="1"/>
    <col min="2" max="2" width="14.453125" style="2" bestFit="1" customWidth="1"/>
    <col min="3" max="3" width="28.90625" style="2" bestFit="1" customWidth="1"/>
    <col min="4" max="4" width="24.54296875" style="2" bestFit="1" customWidth="1"/>
    <col min="5" max="6" width="14.1796875" style="2" bestFit="1" customWidth="1"/>
    <col min="7" max="7" width="12.6328125" style="2" bestFit="1" customWidth="1"/>
    <col min="8" max="8" width="14.453125" style="2" bestFit="1" customWidth="1"/>
    <col min="9" max="9" width="41.81640625" style="2" bestFit="1" customWidth="1"/>
    <col min="10" max="10" width="19.54296875" style="2" bestFit="1" customWidth="1"/>
    <col min="11" max="21" width="14.453125" style="2" bestFit="1" customWidth="1"/>
    <col min="22" max="16384" width="8.90625" style="2"/>
  </cols>
  <sheetData>
    <row r="1" spans="1:21" ht="13">
      <c r="A1" s="19" t="s">
        <v>0</v>
      </c>
    </row>
    <row r="2" spans="1:21" ht="13">
      <c r="A2" s="19" t="s">
        <v>843</v>
      </c>
      <c r="B2" s="7"/>
      <c r="C2" s="9"/>
    </row>
    <row r="3" spans="1:21" ht="13">
      <c r="B3" s="11">
        <v>1</v>
      </c>
      <c r="C3" s="11">
        <v>2</v>
      </c>
      <c r="D3" s="11">
        <v>3</v>
      </c>
      <c r="E3" s="11">
        <v>4</v>
      </c>
      <c r="F3" s="11">
        <v>5</v>
      </c>
      <c r="G3" s="11">
        <v>6</v>
      </c>
      <c r="H3" s="11">
        <v>7</v>
      </c>
      <c r="I3" s="11">
        <v>8</v>
      </c>
      <c r="J3" s="11">
        <v>9</v>
      </c>
      <c r="K3" s="11">
        <v>10</v>
      </c>
      <c r="L3" s="11">
        <v>11</v>
      </c>
      <c r="M3" s="11">
        <v>12</v>
      </c>
      <c r="N3" s="11">
        <v>13</v>
      </c>
      <c r="O3" s="11">
        <v>14</v>
      </c>
      <c r="P3" s="11">
        <v>15</v>
      </c>
      <c r="Q3" s="11">
        <v>16</v>
      </c>
      <c r="R3" s="11">
        <v>17</v>
      </c>
      <c r="S3" s="11">
        <v>18</v>
      </c>
      <c r="T3" s="11">
        <v>19</v>
      </c>
      <c r="U3" s="11">
        <v>20</v>
      </c>
    </row>
    <row r="4" spans="1:21" ht="13">
      <c r="B4" s="12"/>
      <c r="C4" s="12"/>
      <c r="D4" s="12"/>
      <c r="E4" s="12"/>
      <c r="F4" s="12"/>
      <c r="G4" s="12"/>
      <c r="H4" s="12"/>
      <c r="I4" s="12"/>
      <c r="J4" s="12"/>
      <c r="K4" s="12"/>
      <c r="L4" s="12"/>
      <c r="M4" s="12"/>
      <c r="N4" s="12"/>
      <c r="O4" s="12"/>
      <c r="P4" s="12"/>
      <c r="Q4" s="12"/>
      <c r="R4" s="12"/>
      <c r="S4" s="12"/>
      <c r="T4" s="12"/>
      <c r="U4" s="12"/>
    </row>
    <row r="5" spans="1:21" ht="13">
      <c r="A5" s="330" t="s">
        <v>662</v>
      </c>
      <c r="B5" s="331"/>
      <c r="C5" s="12"/>
      <c r="D5" s="12"/>
      <c r="E5" s="12"/>
      <c r="F5" s="12"/>
      <c r="G5" s="12"/>
      <c r="H5" s="12"/>
      <c r="I5" s="12"/>
      <c r="J5" s="12"/>
      <c r="K5" s="12"/>
      <c r="L5" s="12"/>
      <c r="M5" s="12"/>
      <c r="N5" s="12"/>
      <c r="O5" s="12"/>
      <c r="P5" s="12"/>
      <c r="Q5" s="12"/>
      <c r="R5" s="12"/>
      <c r="S5" s="12"/>
      <c r="T5" s="12"/>
      <c r="U5" s="12"/>
    </row>
    <row r="6" spans="1:21" ht="13">
      <c r="A6" s="332">
        <v>1</v>
      </c>
      <c r="B6" s="332" t="s">
        <v>697</v>
      </c>
      <c r="C6" s="374"/>
      <c r="D6" s="374"/>
      <c r="E6" s="374"/>
      <c r="F6" s="12"/>
      <c r="G6" s="12"/>
      <c r="H6" s="12"/>
      <c r="I6" s="12"/>
      <c r="J6" s="12"/>
      <c r="K6" s="12"/>
      <c r="L6" s="12"/>
      <c r="M6" s="12"/>
      <c r="N6" s="12"/>
      <c r="O6" s="12"/>
      <c r="P6" s="12"/>
      <c r="Q6" s="12"/>
      <c r="R6" s="12"/>
      <c r="S6" s="12"/>
      <c r="T6" s="12"/>
      <c r="U6" s="12"/>
    </row>
    <row r="7" spans="1:21" ht="13">
      <c r="A7" s="2">
        <v>2</v>
      </c>
      <c r="B7" s="375" t="s">
        <v>698</v>
      </c>
      <c r="C7" s="374"/>
      <c r="D7" s="374"/>
      <c r="E7" s="374"/>
      <c r="F7" s="12"/>
      <c r="G7" s="12"/>
      <c r="H7" s="12"/>
      <c r="I7" s="12"/>
      <c r="J7" s="12"/>
      <c r="K7" s="12"/>
      <c r="L7" s="12"/>
      <c r="M7" s="12"/>
      <c r="N7" s="12"/>
      <c r="O7" s="12"/>
      <c r="P7" s="12"/>
      <c r="Q7" s="12"/>
      <c r="R7" s="12"/>
      <c r="S7" s="12"/>
      <c r="T7" s="12"/>
      <c r="U7" s="12"/>
    </row>
    <row r="8" spans="1:21" ht="13">
      <c r="A8" s="2">
        <v>3</v>
      </c>
      <c r="B8" s="386" t="s">
        <v>857</v>
      </c>
      <c r="C8" s="374"/>
      <c r="D8" s="374"/>
      <c r="E8" s="374"/>
      <c r="F8" s="12"/>
      <c r="G8" s="12"/>
      <c r="H8" s="12"/>
      <c r="I8" s="12"/>
      <c r="J8" s="12"/>
      <c r="K8" s="12"/>
      <c r="L8" s="12"/>
      <c r="M8" s="12"/>
      <c r="N8" s="12"/>
      <c r="O8" s="12"/>
      <c r="P8" s="12"/>
      <c r="Q8" s="12"/>
      <c r="R8" s="12"/>
      <c r="S8" s="12"/>
      <c r="T8" s="12"/>
      <c r="U8" s="12"/>
    </row>
    <row r="9" spans="1:21" ht="13">
      <c r="B9" s="376"/>
      <c r="C9" s="387" t="s">
        <v>324</v>
      </c>
      <c r="D9" s="388" t="s">
        <v>605</v>
      </c>
      <c r="E9" s="374"/>
      <c r="F9" s="12"/>
      <c r="G9" s="12"/>
      <c r="H9" s="12"/>
      <c r="I9" s="12"/>
      <c r="J9" s="12"/>
      <c r="K9" s="12"/>
      <c r="L9" s="12"/>
      <c r="M9" s="12"/>
      <c r="N9" s="12"/>
      <c r="O9" s="12"/>
      <c r="P9" s="12"/>
      <c r="Q9" s="12"/>
      <c r="R9" s="12"/>
      <c r="S9" s="12"/>
      <c r="T9" s="12"/>
      <c r="U9" s="12"/>
    </row>
    <row r="10" spans="1:21" ht="13">
      <c r="B10" s="376" t="s">
        <v>162</v>
      </c>
      <c r="C10" s="377" t="s">
        <v>29</v>
      </c>
      <c r="D10" s="378">
        <v>7500</v>
      </c>
      <c r="E10" s="374"/>
      <c r="F10" s="12"/>
      <c r="G10" s="12"/>
      <c r="H10" s="12"/>
      <c r="I10" s="12"/>
      <c r="J10" s="12"/>
      <c r="K10" s="12"/>
      <c r="L10" s="12"/>
      <c r="M10" s="12"/>
      <c r="N10" s="12"/>
      <c r="O10" s="12"/>
      <c r="P10" s="12"/>
      <c r="Q10" s="12"/>
      <c r="R10" s="12"/>
      <c r="S10" s="12"/>
      <c r="T10" s="12"/>
      <c r="U10" s="12"/>
    </row>
    <row r="11" spans="1:21" ht="13">
      <c r="B11" s="376" t="s">
        <v>816</v>
      </c>
      <c r="C11" s="377" t="s">
        <v>29</v>
      </c>
      <c r="D11" s="378">
        <v>37130</v>
      </c>
      <c r="E11" s="374"/>
      <c r="F11" s="12"/>
      <c r="G11" s="12"/>
      <c r="H11" s="12"/>
      <c r="I11" s="12"/>
      <c r="J11" s="12"/>
      <c r="K11" s="12"/>
      <c r="L11" s="12"/>
      <c r="M11" s="12"/>
      <c r="N11" s="12"/>
      <c r="O11" s="12"/>
      <c r="P11" s="12"/>
      <c r="Q11" s="12"/>
      <c r="R11" s="12"/>
      <c r="S11" s="12"/>
      <c r="T11" s="12"/>
      <c r="U11" s="12"/>
    </row>
    <row r="12" spans="1:21" ht="13">
      <c r="B12" s="376" t="s">
        <v>145</v>
      </c>
      <c r="C12" s="377" t="s">
        <v>54</v>
      </c>
      <c r="D12" s="378">
        <v>135000</v>
      </c>
      <c r="E12" s="374"/>
      <c r="F12" s="12"/>
      <c r="G12" s="12"/>
      <c r="H12" s="12"/>
      <c r="I12" s="12"/>
      <c r="J12" s="12"/>
      <c r="K12" s="12"/>
      <c r="L12" s="12"/>
      <c r="M12" s="12"/>
      <c r="N12" s="12"/>
      <c r="O12" s="12"/>
      <c r="P12" s="12"/>
      <c r="Q12" s="12"/>
      <c r="R12" s="12"/>
      <c r="S12" s="12"/>
      <c r="T12" s="12"/>
      <c r="U12" s="12"/>
    </row>
    <row r="13" spans="1:21" ht="13">
      <c r="B13" s="376" t="s">
        <v>146</v>
      </c>
      <c r="C13" s="377" t="s">
        <v>820</v>
      </c>
      <c r="D13" s="378">
        <v>20</v>
      </c>
      <c r="E13" s="374"/>
      <c r="F13" s="12"/>
      <c r="G13" s="12"/>
      <c r="H13" s="12"/>
      <c r="I13" s="12"/>
      <c r="J13" s="12"/>
      <c r="K13" s="12"/>
      <c r="L13" s="12"/>
      <c r="M13" s="12"/>
      <c r="N13" s="12"/>
      <c r="O13" s="12"/>
      <c r="P13" s="12"/>
      <c r="Q13" s="12"/>
      <c r="R13" s="12"/>
      <c r="S13" s="12"/>
      <c r="T13" s="12"/>
      <c r="U13" s="12"/>
    </row>
    <row r="14" spans="1:21" ht="13">
      <c r="B14" s="376" t="s">
        <v>817</v>
      </c>
      <c r="C14" s="377" t="s">
        <v>68</v>
      </c>
      <c r="D14" s="378">
        <v>3000</v>
      </c>
      <c r="E14" s="374"/>
      <c r="F14" s="12"/>
      <c r="G14" s="12"/>
      <c r="H14" s="12"/>
      <c r="I14" s="12"/>
      <c r="J14" s="12"/>
      <c r="K14" s="12"/>
      <c r="L14" s="12"/>
      <c r="M14" s="12"/>
      <c r="N14" s="12"/>
      <c r="O14" s="12"/>
      <c r="P14" s="12"/>
      <c r="Q14" s="12"/>
      <c r="R14" s="12"/>
      <c r="S14" s="12"/>
      <c r="T14" s="12"/>
      <c r="U14" s="12"/>
    </row>
    <row r="15" spans="1:21" ht="13">
      <c r="B15" s="376" t="s">
        <v>821</v>
      </c>
      <c r="C15" s="377" t="s">
        <v>61</v>
      </c>
      <c r="D15" s="378">
        <v>1500</v>
      </c>
      <c r="E15" s="374"/>
      <c r="F15" s="12"/>
      <c r="G15" s="12"/>
      <c r="H15" s="12"/>
      <c r="I15" s="12"/>
      <c r="J15" s="12"/>
      <c r="K15" s="12"/>
      <c r="L15" s="12"/>
      <c r="M15" s="12"/>
      <c r="N15" s="12"/>
      <c r="O15" s="12"/>
      <c r="P15" s="12"/>
      <c r="Q15" s="12"/>
      <c r="R15" s="12"/>
      <c r="S15" s="12"/>
      <c r="T15" s="12"/>
      <c r="U15" s="12"/>
    </row>
    <row r="16" spans="1:21" ht="13">
      <c r="B16" s="376" t="s">
        <v>818</v>
      </c>
      <c r="C16" s="377" t="s">
        <v>65</v>
      </c>
      <c r="D16" s="378">
        <v>4500</v>
      </c>
      <c r="E16" s="374"/>
      <c r="F16" s="12"/>
      <c r="G16" s="12"/>
      <c r="H16" s="12"/>
      <c r="I16" s="12"/>
      <c r="J16" s="12"/>
      <c r="K16" s="12"/>
      <c r="L16" s="12"/>
      <c r="M16" s="12"/>
      <c r="N16" s="12"/>
      <c r="O16" s="12"/>
      <c r="P16" s="12"/>
      <c r="Q16" s="12"/>
      <c r="R16" s="12"/>
      <c r="S16" s="12"/>
      <c r="T16" s="12"/>
      <c r="U16" s="12"/>
    </row>
    <row r="17" spans="1:22" ht="13">
      <c r="B17" s="376" t="s">
        <v>819</v>
      </c>
      <c r="C17" s="377" t="s">
        <v>68</v>
      </c>
      <c r="D17" s="378">
        <v>7500</v>
      </c>
      <c r="E17" s="374"/>
      <c r="F17" s="12"/>
      <c r="G17" s="12"/>
      <c r="H17" s="12"/>
      <c r="I17" s="12"/>
      <c r="J17" s="12"/>
      <c r="K17" s="12"/>
      <c r="L17" s="12"/>
      <c r="M17" s="12"/>
      <c r="N17" s="12"/>
      <c r="O17" s="12"/>
      <c r="P17" s="12"/>
      <c r="Q17" s="12"/>
      <c r="R17" s="12"/>
      <c r="S17" s="12"/>
      <c r="T17" s="12"/>
      <c r="U17" s="12"/>
    </row>
    <row r="18" spans="1:22" ht="13">
      <c r="B18" s="42"/>
      <c r="C18" s="42"/>
      <c r="D18" s="42"/>
      <c r="E18" s="12"/>
      <c r="F18" s="12"/>
      <c r="G18" s="12"/>
      <c r="H18" s="12"/>
      <c r="I18" s="12"/>
      <c r="J18" s="12"/>
      <c r="K18" s="12"/>
      <c r="L18" s="12"/>
      <c r="M18" s="12"/>
      <c r="N18" s="12"/>
      <c r="O18" s="12"/>
      <c r="P18" s="12"/>
      <c r="Q18" s="12"/>
      <c r="R18" s="12"/>
      <c r="S18" s="12"/>
      <c r="T18" s="12"/>
      <c r="U18" s="12"/>
    </row>
    <row r="19" spans="1:22" ht="13">
      <c r="B19" s="42"/>
      <c r="C19" s="42"/>
      <c r="D19" s="42"/>
      <c r="E19" s="12"/>
      <c r="F19" s="12"/>
      <c r="G19" s="12"/>
      <c r="H19" s="12"/>
      <c r="I19" s="12"/>
      <c r="J19" s="12"/>
      <c r="K19" s="12"/>
      <c r="L19" s="12"/>
      <c r="M19" s="12"/>
      <c r="N19" s="12"/>
      <c r="O19" s="12"/>
      <c r="P19" s="12"/>
      <c r="Q19" s="12"/>
      <c r="R19" s="12"/>
      <c r="S19" s="12"/>
      <c r="T19" s="12"/>
      <c r="U19" s="12"/>
    </row>
    <row r="20" spans="1:22" ht="13">
      <c r="B20" s="12"/>
      <c r="C20" s="12"/>
      <c r="D20" s="12"/>
      <c r="E20" s="12"/>
      <c r="F20" s="12"/>
      <c r="G20" s="12"/>
      <c r="H20" s="12"/>
      <c r="I20" s="12"/>
      <c r="J20" s="12"/>
      <c r="K20" s="12"/>
      <c r="L20" s="12"/>
      <c r="M20" s="12"/>
      <c r="N20" s="12"/>
      <c r="O20" s="12"/>
      <c r="P20" s="12"/>
      <c r="Q20" s="12"/>
      <c r="R20" s="12"/>
      <c r="S20" s="12"/>
      <c r="T20" s="12"/>
      <c r="U20" s="12"/>
    </row>
    <row r="21" spans="1:22" ht="13">
      <c r="B21" s="12"/>
      <c r="C21" s="12"/>
      <c r="D21" s="12"/>
      <c r="E21" s="12"/>
      <c r="F21" s="12"/>
      <c r="G21" s="12"/>
      <c r="H21" s="12"/>
      <c r="I21" s="12"/>
      <c r="J21" s="12"/>
      <c r="K21" s="12"/>
      <c r="L21" s="12"/>
      <c r="M21" s="12"/>
      <c r="N21" s="12"/>
      <c r="O21" s="12"/>
      <c r="P21" s="12"/>
      <c r="Q21" s="12"/>
      <c r="R21" s="12"/>
      <c r="S21" s="12"/>
      <c r="T21" s="12"/>
      <c r="U21" s="12"/>
    </row>
    <row r="22" spans="1:22" ht="13">
      <c r="B22" s="12"/>
      <c r="C22" s="12"/>
      <c r="D22" s="12"/>
      <c r="E22" s="12"/>
      <c r="F22" s="12"/>
      <c r="G22" s="12"/>
      <c r="H22" s="12"/>
      <c r="I22" s="12"/>
      <c r="J22" s="12"/>
      <c r="K22" s="12"/>
      <c r="L22" s="12"/>
      <c r="M22" s="12"/>
      <c r="N22" s="12"/>
      <c r="O22" s="12"/>
      <c r="P22" s="12"/>
      <c r="Q22" s="12"/>
      <c r="R22" s="12"/>
      <c r="S22" s="12"/>
      <c r="T22" s="12"/>
      <c r="U22" s="12"/>
    </row>
    <row r="23" spans="1:22" ht="13">
      <c r="A23" s="1" t="s">
        <v>624</v>
      </c>
      <c r="B23" s="12"/>
      <c r="C23" s="12"/>
      <c r="D23" s="12"/>
      <c r="E23" s="12"/>
      <c r="F23" s="12"/>
      <c r="G23" s="12"/>
      <c r="H23" s="12"/>
      <c r="I23" s="12"/>
      <c r="J23" s="12"/>
      <c r="K23" s="12"/>
      <c r="L23" s="12"/>
      <c r="M23" s="12"/>
      <c r="N23" s="12"/>
      <c r="O23" s="12"/>
      <c r="P23" s="12"/>
      <c r="Q23" s="12"/>
      <c r="R23" s="12"/>
      <c r="S23" s="12"/>
      <c r="T23" s="12"/>
      <c r="U23" s="12"/>
    </row>
    <row r="24" spans="1:22" ht="13">
      <c r="A24" s="1"/>
      <c r="B24" s="12"/>
      <c r="C24" s="12"/>
      <c r="D24" s="12"/>
      <c r="E24" s="12"/>
      <c r="F24" s="12"/>
      <c r="G24" s="12"/>
      <c r="H24" s="12"/>
      <c r="I24" s="12"/>
      <c r="J24" s="12"/>
      <c r="K24" s="12"/>
      <c r="L24" s="12"/>
      <c r="M24" s="12"/>
      <c r="N24" s="12"/>
      <c r="O24" s="12"/>
      <c r="P24" s="12"/>
      <c r="Q24" s="12"/>
      <c r="R24" s="12"/>
      <c r="S24" s="12"/>
      <c r="T24" s="12"/>
      <c r="U24" s="12"/>
    </row>
    <row r="25" spans="1:22" ht="13">
      <c r="A25" s="1" t="s">
        <v>162</v>
      </c>
      <c r="C25" s="9"/>
    </row>
    <row r="26" spans="1:22">
      <c r="A26" s="3" t="s">
        <v>51</v>
      </c>
      <c r="B26" s="2">
        <f>MC!B16</f>
        <v>128</v>
      </c>
      <c r="C26" s="2">
        <f>B26</f>
        <v>128</v>
      </c>
      <c r="D26" s="2">
        <f t="shared" ref="D26:U26" si="0">C26</f>
        <v>128</v>
      </c>
      <c r="E26" s="2">
        <f t="shared" si="0"/>
        <v>128</v>
      </c>
      <c r="F26" s="2">
        <f t="shared" si="0"/>
        <v>128</v>
      </c>
      <c r="G26" s="2">
        <f t="shared" si="0"/>
        <v>128</v>
      </c>
      <c r="H26" s="2">
        <f t="shared" si="0"/>
        <v>128</v>
      </c>
      <c r="I26" s="2">
        <f t="shared" si="0"/>
        <v>128</v>
      </c>
      <c r="J26" s="2">
        <f t="shared" si="0"/>
        <v>128</v>
      </c>
      <c r="K26" s="2">
        <f t="shared" si="0"/>
        <v>128</v>
      </c>
      <c r="L26" s="2">
        <f t="shared" si="0"/>
        <v>128</v>
      </c>
      <c r="M26" s="2">
        <f t="shared" si="0"/>
        <v>128</v>
      </c>
      <c r="N26" s="2">
        <f t="shared" si="0"/>
        <v>128</v>
      </c>
      <c r="O26" s="2">
        <f t="shared" si="0"/>
        <v>128</v>
      </c>
      <c r="P26" s="2">
        <f t="shared" si="0"/>
        <v>128</v>
      </c>
      <c r="Q26" s="2">
        <f t="shared" si="0"/>
        <v>128</v>
      </c>
      <c r="R26" s="2">
        <f t="shared" si="0"/>
        <v>128</v>
      </c>
      <c r="S26" s="2">
        <f t="shared" si="0"/>
        <v>128</v>
      </c>
      <c r="T26" s="2">
        <f t="shared" si="0"/>
        <v>128</v>
      </c>
      <c r="U26" s="2">
        <f t="shared" si="0"/>
        <v>128</v>
      </c>
    </row>
    <row r="27" spans="1:22">
      <c r="A27" s="3" t="s">
        <v>27</v>
      </c>
      <c r="B27" s="6">
        <f>'Occupancy Factor'!B5</f>
        <v>0</v>
      </c>
      <c r="C27" s="6">
        <f>'Occupancy Factor'!C5</f>
        <v>0</v>
      </c>
      <c r="D27" s="6">
        <f>'Occupancy Factor'!D5</f>
        <v>0</v>
      </c>
      <c r="E27" s="6">
        <f>'Occupancy Factor'!E5</f>
        <v>0</v>
      </c>
      <c r="F27" s="6">
        <f>'Occupancy Factor'!F5</f>
        <v>0</v>
      </c>
      <c r="G27" s="6">
        <f>'Occupancy Factor'!G5</f>
        <v>0</v>
      </c>
      <c r="H27" s="6">
        <f>'Occupancy Factor'!H5</f>
        <v>0</v>
      </c>
      <c r="I27" s="6">
        <f>'Occupancy Factor'!I5</f>
        <v>0</v>
      </c>
      <c r="J27" s="6">
        <f>'Occupancy Factor'!J5</f>
        <v>0</v>
      </c>
      <c r="K27" s="6">
        <f>'Occupancy Factor'!K5</f>
        <v>0</v>
      </c>
      <c r="L27" s="6">
        <f>'Occupancy Factor'!L5</f>
        <v>0</v>
      </c>
      <c r="M27" s="6">
        <f>'Occupancy Factor'!M5</f>
        <v>0</v>
      </c>
      <c r="N27" s="6">
        <f>'Occupancy Factor'!N5</f>
        <v>0</v>
      </c>
      <c r="O27" s="6">
        <f>'Occupancy Factor'!O5</f>
        <v>0</v>
      </c>
      <c r="P27" s="6">
        <f>'Occupancy Factor'!P5</f>
        <v>0</v>
      </c>
      <c r="Q27" s="6">
        <f>'Occupancy Factor'!Q5</f>
        <v>0</v>
      </c>
      <c r="R27" s="6">
        <f>'Occupancy Factor'!R5</f>
        <v>0</v>
      </c>
      <c r="S27" s="6">
        <f>'Occupancy Factor'!S5</f>
        <v>0</v>
      </c>
      <c r="T27" s="6">
        <f>'Occupancy Factor'!T5</f>
        <v>0</v>
      </c>
      <c r="U27" s="6">
        <f>'Occupancy Factor'!U5</f>
        <v>0</v>
      </c>
    </row>
    <row r="28" spans="1:22">
      <c r="A28" s="3" t="s">
        <v>28</v>
      </c>
      <c r="B28" s="7">
        <f t="shared" ref="B28:U28" si="1">B26*B27</f>
        <v>0</v>
      </c>
      <c r="C28" s="7">
        <f>C26*C27</f>
        <v>0</v>
      </c>
      <c r="D28" s="7">
        <f t="shared" si="1"/>
        <v>0</v>
      </c>
      <c r="E28" s="7">
        <f t="shared" si="1"/>
        <v>0</v>
      </c>
      <c r="F28" s="7">
        <f t="shared" si="1"/>
        <v>0</v>
      </c>
      <c r="G28" s="7">
        <f t="shared" si="1"/>
        <v>0</v>
      </c>
      <c r="H28" s="7">
        <f t="shared" si="1"/>
        <v>0</v>
      </c>
      <c r="I28" s="7">
        <f t="shared" si="1"/>
        <v>0</v>
      </c>
      <c r="J28" s="7">
        <f t="shared" si="1"/>
        <v>0</v>
      </c>
      <c r="K28" s="7">
        <f t="shared" si="1"/>
        <v>0</v>
      </c>
      <c r="L28" s="7">
        <f t="shared" si="1"/>
        <v>0</v>
      </c>
      <c r="M28" s="7">
        <f t="shared" si="1"/>
        <v>0</v>
      </c>
      <c r="N28" s="7">
        <f t="shared" si="1"/>
        <v>0</v>
      </c>
      <c r="O28" s="7">
        <f t="shared" si="1"/>
        <v>0</v>
      </c>
      <c r="P28" s="7">
        <f t="shared" si="1"/>
        <v>0</v>
      </c>
      <c r="Q28" s="7">
        <f t="shared" si="1"/>
        <v>0</v>
      </c>
      <c r="R28" s="7">
        <f t="shared" si="1"/>
        <v>0</v>
      </c>
      <c r="S28" s="7">
        <f t="shared" si="1"/>
        <v>0</v>
      </c>
      <c r="T28" s="7">
        <f t="shared" si="1"/>
        <v>0</v>
      </c>
      <c r="U28" s="7">
        <f t="shared" si="1"/>
        <v>0</v>
      </c>
    </row>
    <row r="29" spans="1:22">
      <c r="A29" s="3" t="s">
        <v>622</v>
      </c>
      <c r="B29" s="15">
        <v>0</v>
      </c>
      <c r="C29" s="15">
        <v>0</v>
      </c>
      <c r="D29" s="15">
        <v>0</v>
      </c>
      <c r="E29" s="15">
        <v>0.15</v>
      </c>
      <c r="F29" s="15">
        <v>0</v>
      </c>
      <c r="G29" s="15">
        <v>0</v>
      </c>
      <c r="H29" s="15">
        <v>0.15</v>
      </c>
      <c r="I29" s="15">
        <v>0</v>
      </c>
      <c r="J29" s="15">
        <v>0</v>
      </c>
      <c r="K29" s="15">
        <v>0.15</v>
      </c>
      <c r="L29" s="15">
        <v>0</v>
      </c>
      <c r="M29" s="15">
        <v>0</v>
      </c>
      <c r="N29" s="15">
        <v>0.15</v>
      </c>
      <c r="O29" s="15">
        <v>0</v>
      </c>
      <c r="P29" s="15">
        <v>0</v>
      </c>
      <c r="Q29" s="15">
        <v>0.15</v>
      </c>
      <c r="R29" s="15">
        <v>0</v>
      </c>
      <c r="S29" s="15">
        <v>0</v>
      </c>
      <c r="T29" s="15">
        <v>0.15</v>
      </c>
      <c r="U29" s="15">
        <v>0</v>
      </c>
      <c r="V29" s="15"/>
    </row>
    <row r="30" spans="1:22">
      <c r="A30" s="3" t="s">
        <v>29</v>
      </c>
      <c r="B30" s="329">
        <v>0</v>
      </c>
      <c r="C30" s="32">
        <f>B30*(1+C29)</f>
        <v>0</v>
      </c>
      <c r="D30" s="32">
        <f t="shared" ref="D30:U30" si="2">C30*(1+D29)</f>
        <v>0</v>
      </c>
      <c r="E30" s="32">
        <f t="shared" si="2"/>
        <v>0</v>
      </c>
      <c r="F30" s="32">
        <f t="shared" si="2"/>
        <v>0</v>
      </c>
      <c r="G30" s="32">
        <f t="shared" si="2"/>
        <v>0</v>
      </c>
      <c r="H30" s="32">
        <f t="shared" si="2"/>
        <v>0</v>
      </c>
      <c r="I30" s="32">
        <f t="shared" si="2"/>
        <v>0</v>
      </c>
      <c r="J30" s="32">
        <f t="shared" si="2"/>
        <v>0</v>
      </c>
      <c r="K30" s="32">
        <f t="shared" si="2"/>
        <v>0</v>
      </c>
      <c r="L30" s="32">
        <f t="shared" si="2"/>
        <v>0</v>
      </c>
      <c r="M30" s="32">
        <f t="shared" si="2"/>
        <v>0</v>
      </c>
      <c r="N30" s="32">
        <f t="shared" si="2"/>
        <v>0</v>
      </c>
      <c r="O30" s="32">
        <f t="shared" si="2"/>
        <v>0</v>
      </c>
      <c r="P30" s="32">
        <f t="shared" si="2"/>
        <v>0</v>
      </c>
      <c r="Q30" s="32">
        <f t="shared" si="2"/>
        <v>0</v>
      </c>
      <c r="R30" s="32">
        <f t="shared" si="2"/>
        <v>0</v>
      </c>
      <c r="S30" s="32">
        <f t="shared" si="2"/>
        <v>0</v>
      </c>
      <c r="T30" s="32">
        <f t="shared" si="2"/>
        <v>0</v>
      </c>
      <c r="U30" s="32">
        <f t="shared" si="2"/>
        <v>0</v>
      </c>
    </row>
    <row r="31" spans="1:22">
      <c r="A31" s="3" t="s">
        <v>50</v>
      </c>
      <c r="B31" s="13">
        <f>B28*B30*9</f>
        <v>0</v>
      </c>
      <c r="C31" s="13">
        <f>C28*C30*12</f>
        <v>0</v>
      </c>
      <c r="D31" s="13">
        <f t="shared" ref="D31:U31" si="3">D28*D30*12</f>
        <v>0</v>
      </c>
      <c r="E31" s="13">
        <f t="shared" si="3"/>
        <v>0</v>
      </c>
      <c r="F31" s="13">
        <f t="shared" si="3"/>
        <v>0</v>
      </c>
      <c r="G31" s="13">
        <f t="shared" si="3"/>
        <v>0</v>
      </c>
      <c r="H31" s="13">
        <f t="shared" si="3"/>
        <v>0</v>
      </c>
      <c r="I31" s="13">
        <f t="shared" si="3"/>
        <v>0</v>
      </c>
      <c r="J31" s="13">
        <f t="shared" si="3"/>
        <v>0</v>
      </c>
      <c r="K31" s="13">
        <f t="shared" si="3"/>
        <v>0</v>
      </c>
      <c r="L31" s="13">
        <f t="shared" si="3"/>
        <v>0</v>
      </c>
      <c r="M31" s="13">
        <f t="shared" si="3"/>
        <v>0</v>
      </c>
      <c r="N31" s="13">
        <f t="shared" si="3"/>
        <v>0</v>
      </c>
      <c r="O31" s="13">
        <f t="shared" si="3"/>
        <v>0</v>
      </c>
      <c r="P31" s="13">
        <f t="shared" si="3"/>
        <v>0</v>
      </c>
      <c r="Q31" s="13">
        <f t="shared" si="3"/>
        <v>0</v>
      </c>
      <c r="R31" s="13">
        <f t="shared" si="3"/>
        <v>0</v>
      </c>
      <c r="S31" s="13">
        <f t="shared" si="3"/>
        <v>0</v>
      </c>
      <c r="T31" s="13">
        <f t="shared" si="3"/>
        <v>0</v>
      </c>
      <c r="U31" s="13">
        <f t="shared" si="3"/>
        <v>0</v>
      </c>
    </row>
    <row r="32" spans="1:22">
      <c r="A32" s="3"/>
      <c r="B32" s="48"/>
      <c r="C32" s="48"/>
      <c r="D32" s="48"/>
      <c r="E32" s="48"/>
      <c r="F32" s="48"/>
      <c r="G32" s="48"/>
      <c r="H32" s="48"/>
      <c r="I32" s="48"/>
      <c r="J32" s="48"/>
      <c r="K32" s="48"/>
      <c r="L32" s="48"/>
      <c r="M32" s="48"/>
      <c r="N32" s="48"/>
      <c r="O32" s="48"/>
      <c r="P32" s="48"/>
      <c r="Q32" s="48"/>
      <c r="R32" s="48"/>
      <c r="S32" s="48"/>
      <c r="T32" s="48"/>
      <c r="U32" s="48"/>
    </row>
    <row r="33" spans="1:21" hidden="1">
      <c r="A33" s="3" t="s">
        <v>193</v>
      </c>
      <c r="B33" s="48"/>
      <c r="C33" s="7">
        <f>(C28-B28)*B30*12</f>
        <v>0</v>
      </c>
      <c r="D33" s="7">
        <f t="shared" ref="D33:U33" si="4">(D28-C28)*C30*12</f>
        <v>0</v>
      </c>
      <c r="E33" s="7">
        <f t="shared" si="4"/>
        <v>0</v>
      </c>
      <c r="F33" s="7">
        <f t="shared" si="4"/>
        <v>0</v>
      </c>
      <c r="G33" s="7">
        <f t="shared" si="4"/>
        <v>0</v>
      </c>
      <c r="H33" s="7">
        <f t="shared" si="4"/>
        <v>0</v>
      </c>
      <c r="I33" s="7">
        <f t="shared" si="4"/>
        <v>0</v>
      </c>
      <c r="J33" s="7">
        <f t="shared" si="4"/>
        <v>0</v>
      </c>
      <c r="K33" s="7">
        <f t="shared" si="4"/>
        <v>0</v>
      </c>
      <c r="L33" s="7">
        <f t="shared" si="4"/>
        <v>0</v>
      </c>
      <c r="M33" s="7">
        <f t="shared" si="4"/>
        <v>0</v>
      </c>
      <c r="N33" s="7">
        <f t="shared" si="4"/>
        <v>0</v>
      </c>
      <c r="O33" s="7">
        <f t="shared" si="4"/>
        <v>0</v>
      </c>
      <c r="P33" s="7">
        <f t="shared" si="4"/>
        <v>0</v>
      </c>
      <c r="Q33" s="7">
        <f t="shared" si="4"/>
        <v>0</v>
      </c>
      <c r="R33" s="7">
        <f t="shared" si="4"/>
        <v>0</v>
      </c>
      <c r="S33" s="7">
        <f t="shared" si="4"/>
        <v>0</v>
      </c>
      <c r="T33" s="7">
        <f t="shared" si="4"/>
        <v>0</v>
      </c>
      <c r="U33" s="7">
        <f t="shared" si="4"/>
        <v>0</v>
      </c>
    </row>
    <row r="34" spans="1:21" hidden="1">
      <c r="A34" s="3" t="s">
        <v>194</v>
      </c>
      <c r="B34" s="48"/>
      <c r="C34" s="15" t="e">
        <f t="shared" ref="C34:U34" si="5">C28/B28-1</f>
        <v>#DIV/0!</v>
      </c>
      <c r="D34" s="15" t="e">
        <f t="shared" si="5"/>
        <v>#DIV/0!</v>
      </c>
      <c r="E34" s="15" t="e">
        <f t="shared" si="5"/>
        <v>#DIV/0!</v>
      </c>
      <c r="F34" s="15" t="e">
        <f t="shared" si="5"/>
        <v>#DIV/0!</v>
      </c>
      <c r="G34" s="15" t="e">
        <f t="shared" si="5"/>
        <v>#DIV/0!</v>
      </c>
      <c r="H34" s="15" t="e">
        <f t="shared" si="5"/>
        <v>#DIV/0!</v>
      </c>
      <c r="I34" s="15" t="e">
        <f t="shared" si="5"/>
        <v>#DIV/0!</v>
      </c>
      <c r="J34" s="15" t="e">
        <f t="shared" si="5"/>
        <v>#DIV/0!</v>
      </c>
      <c r="K34" s="15" t="e">
        <f t="shared" si="5"/>
        <v>#DIV/0!</v>
      </c>
      <c r="L34" s="15" t="e">
        <f t="shared" si="5"/>
        <v>#DIV/0!</v>
      </c>
      <c r="M34" s="15" t="e">
        <f t="shared" si="5"/>
        <v>#DIV/0!</v>
      </c>
      <c r="N34" s="15" t="e">
        <f t="shared" si="5"/>
        <v>#DIV/0!</v>
      </c>
      <c r="O34" s="15" t="e">
        <f t="shared" si="5"/>
        <v>#DIV/0!</v>
      </c>
      <c r="P34" s="15" t="e">
        <f t="shared" si="5"/>
        <v>#DIV/0!</v>
      </c>
      <c r="Q34" s="15" t="e">
        <f t="shared" si="5"/>
        <v>#DIV/0!</v>
      </c>
      <c r="R34" s="15" t="e">
        <f t="shared" si="5"/>
        <v>#DIV/0!</v>
      </c>
      <c r="S34" s="15" t="e">
        <f t="shared" si="5"/>
        <v>#DIV/0!</v>
      </c>
      <c r="T34" s="15" t="e">
        <f t="shared" si="5"/>
        <v>#DIV/0!</v>
      </c>
      <c r="U34" s="15" t="e">
        <f t="shared" si="5"/>
        <v>#DIV/0!</v>
      </c>
    </row>
    <row r="35" spans="1:21" hidden="1">
      <c r="G35" s="7">
        <f>(C28-B28)*B30*12</f>
        <v>0</v>
      </c>
      <c r="H35" s="7">
        <f>(C30-B30)*C28*12</f>
        <v>0</v>
      </c>
      <c r="I35" s="9">
        <f>H35+G35</f>
        <v>0</v>
      </c>
    </row>
    <row r="36" spans="1:21" ht="13">
      <c r="A36" s="1" t="s">
        <v>17</v>
      </c>
    </row>
    <row r="37" spans="1:21">
      <c r="A37" s="3" t="s">
        <v>51</v>
      </c>
      <c r="B37" s="2">
        <v>10</v>
      </c>
      <c r="C37" s="2">
        <f>B37</f>
        <v>10</v>
      </c>
      <c r="D37" s="2">
        <f t="shared" ref="D37:U37" si="6">C37</f>
        <v>10</v>
      </c>
      <c r="E37" s="2">
        <f t="shared" si="6"/>
        <v>10</v>
      </c>
      <c r="F37" s="2">
        <f t="shared" si="6"/>
        <v>10</v>
      </c>
      <c r="G37" s="2">
        <f t="shared" si="6"/>
        <v>10</v>
      </c>
      <c r="H37" s="2">
        <f t="shared" si="6"/>
        <v>10</v>
      </c>
      <c r="I37" s="2">
        <f t="shared" si="6"/>
        <v>10</v>
      </c>
      <c r="J37" s="2">
        <f t="shared" si="6"/>
        <v>10</v>
      </c>
      <c r="K37" s="2">
        <f t="shared" si="6"/>
        <v>10</v>
      </c>
      <c r="L37" s="2">
        <f t="shared" si="6"/>
        <v>10</v>
      </c>
      <c r="M37" s="2">
        <f t="shared" si="6"/>
        <v>10</v>
      </c>
      <c r="N37" s="2">
        <f t="shared" si="6"/>
        <v>10</v>
      </c>
      <c r="O37" s="2">
        <f t="shared" si="6"/>
        <v>10</v>
      </c>
      <c r="P37" s="2">
        <f t="shared" si="6"/>
        <v>10</v>
      </c>
      <c r="Q37" s="2">
        <f t="shared" si="6"/>
        <v>10</v>
      </c>
      <c r="R37" s="2">
        <f t="shared" si="6"/>
        <v>10</v>
      </c>
      <c r="S37" s="2">
        <f t="shared" si="6"/>
        <v>10</v>
      </c>
      <c r="T37" s="2">
        <f t="shared" si="6"/>
        <v>10</v>
      </c>
      <c r="U37" s="2">
        <f t="shared" si="6"/>
        <v>10</v>
      </c>
    </row>
    <row r="38" spans="1:21">
      <c r="A38" s="3" t="s">
        <v>27</v>
      </c>
      <c r="B38" s="6">
        <f>'Occupancy Factor'!B16</f>
        <v>0</v>
      </c>
      <c r="C38" s="6">
        <f>'Occupancy Factor'!C16</f>
        <v>0</v>
      </c>
      <c r="D38" s="6">
        <f>'Occupancy Factor'!D16</f>
        <v>0</v>
      </c>
      <c r="E38" s="6">
        <f>'Occupancy Factor'!E16</f>
        <v>0</v>
      </c>
      <c r="F38" s="6">
        <f>'Occupancy Factor'!F16</f>
        <v>0</v>
      </c>
      <c r="G38" s="6">
        <f>'Occupancy Factor'!G16</f>
        <v>0</v>
      </c>
      <c r="H38" s="6">
        <f>'Occupancy Factor'!H16</f>
        <v>0</v>
      </c>
      <c r="I38" s="6">
        <f>'Occupancy Factor'!I16</f>
        <v>0</v>
      </c>
      <c r="J38" s="6">
        <f>'Occupancy Factor'!J16</f>
        <v>0</v>
      </c>
      <c r="K38" s="6">
        <f>'Occupancy Factor'!K16</f>
        <v>0</v>
      </c>
      <c r="L38" s="6">
        <f>'Occupancy Factor'!L16</f>
        <v>0</v>
      </c>
      <c r="M38" s="6">
        <f>'Occupancy Factor'!M16</f>
        <v>0</v>
      </c>
      <c r="N38" s="6">
        <f>'Occupancy Factor'!N16</f>
        <v>0</v>
      </c>
      <c r="O38" s="6">
        <f>'Occupancy Factor'!O16</f>
        <v>0</v>
      </c>
      <c r="P38" s="6">
        <f>'Occupancy Factor'!P16</f>
        <v>0</v>
      </c>
      <c r="Q38" s="6">
        <f>'Occupancy Factor'!Q16</f>
        <v>0</v>
      </c>
      <c r="R38" s="6">
        <f>'Occupancy Factor'!R16</f>
        <v>0</v>
      </c>
      <c r="S38" s="6">
        <f>'Occupancy Factor'!S16</f>
        <v>0</v>
      </c>
      <c r="T38" s="6">
        <f>'Occupancy Factor'!T16</f>
        <v>0</v>
      </c>
      <c r="U38" s="6">
        <f>'Occupancy Factor'!U16</f>
        <v>0</v>
      </c>
    </row>
    <row r="39" spans="1:21">
      <c r="A39" s="3" t="s">
        <v>28</v>
      </c>
      <c r="B39" s="7">
        <f>B37*B38</f>
        <v>0</v>
      </c>
      <c r="C39" s="7">
        <f t="shared" ref="C39:U39" si="7">C37*C38</f>
        <v>0</v>
      </c>
      <c r="D39" s="7">
        <f t="shared" si="7"/>
        <v>0</v>
      </c>
      <c r="E39" s="7">
        <f t="shared" si="7"/>
        <v>0</v>
      </c>
      <c r="F39" s="7">
        <f t="shared" si="7"/>
        <v>0</v>
      </c>
      <c r="G39" s="7">
        <f t="shared" si="7"/>
        <v>0</v>
      </c>
      <c r="H39" s="7">
        <f t="shared" si="7"/>
        <v>0</v>
      </c>
      <c r="I39" s="7">
        <f t="shared" si="7"/>
        <v>0</v>
      </c>
      <c r="J39" s="7">
        <f t="shared" si="7"/>
        <v>0</v>
      </c>
      <c r="K39" s="7">
        <f t="shared" si="7"/>
        <v>0</v>
      </c>
      <c r="L39" s="7">
        <f t="shared" si="7"/>
        <v>0</v>
      </c>
      <c r="M39" s="7">
        <f t="shared" si="7"/>
        <v>0</v>
      </c>
      <c r="N39" s="7">
        <f t="shared" si="7"/>
        <v>0</v>
      </c>
      <c r="O39" s="7">
        <f t="shared" si="7"/>
        <v>0</v>
      </c>
      <c r="P39" s="7">
        <f t="shared" si="7"/>
        <v>0</v>
      </c>
      <c r="Q39" s="7">
        <f t="shared" si="7"/>
        <v>0</v>
      </c>
      <c r="R39" s="7">
        <f t="shared" si="7"/>
        <v>0</v>
      </c>
      <c r="S39" s="7">
        <f t="shared" si="7"/>
        <v>0</v>
      </c>
      <c r="T39" s="7">
        <f t="shared" si="7"/>
        <v>0</v>
      </c>
      <c r="U39" s="7">
        <f t="shared" si="7"/>
        <v>0</v>
      </c>
    </row>
    <row r="40" spans="1:21">
      <c r="A40" s="3" t="s">
        <v>622</v>
      </c>
      <c r="B40" s="15">
        <v>0</v>
      </c>
      <c r="C40" s="15">
        <v>0</v>
      </c>
      <c r="D40" s="15">
        <v>0</v>
      </c>
      <c r="E40" s="15">
        <v>0.15</v>
      </c>
      <c r="F40" s="15">
        <v>0</v>
      </c>
      <c r="G40" s="15">
        <v>0</v>
      </c>
      <c r="H40" s="15">
        <v>0.15</v>
      </c>
      <c r="I40" s="15">
        <v>0</v>
      </c>
      <c r="J40" s="15">
        <v>0</v>
      </c>
      <c r="K40" s="15">
        <v>0.15</v>
      </c>
      <c r="L40" s="15">
        <v>0</v>
      </c>
      <c r="M40" s="15">
        <v>0</v>
      </c>
      <c r="N40" s="15">
        <v>0.15</v>
      </c>
      <c r="O40" s="15">
        <v>0</v>
      </c>
      <c r="P40" s="15">
        <v>0</v>
      </c>
      <c r="Q40" s="15">
        <v>0.15</v>
      </c>
      <c r="R40" s="15">
        <v>0</v>
      </c>
      <c r="S40" s="15">
        <v>0</v>
      </c>
      <c r="T40" s="15">
        <v>0.15</v>
      </c>
      <c r="U40" s="15">
        <v>0</v>
      </c>
    </row>
    <row r="41" spans="1:21">
      <c r="A41" s="3" t="s">
        <v>29</v>
      </c>
      <c r="B41" s="329">
        <v>0</v>
      </c>
      <c r="C41" s="32">
        <f>B41*(1+C40)</f>
        <v>0</v>
      </c>
      <c r="D41" s="32">
        <f t="shared" ref="D41" si="8">C41*(1+D40)</f>
        <v>0</v>
      </c>
      <c r="E41" s="32">
        <f t="shared" ref="E41" si="9">D41*(1+E40)</f>
        <v>0</v>
      </c>
      <c r="F41" s="32">
        <f t="shared" ref="F41" si="10">E41*(1+F40)</f>
        <v>0</v>
      </c>
      <c r="G41" s="32">
        <f t="shared" ref="G41" si="11">F41*(1+G40)</f>
        <v>0</v>
      </c>
      <c r="H41" s="32">
        <f t="shared" ref="H41" si="12">G41*(1+H40)</f>
        <v>0</v>
      </c>
      <c r="I41" s="32">
        <f t="shared" ref="I41" si="13">H41*(1+I40)</f>
        <v>0</v>
      </c>
      <c r="J41" s="32">
        <f t="shared" ref="J41" si="14">I41*(1+J40)</f>
        <v>0</v>
      </c>
      <c r="K41" s="32">
        <f t="shared" ref="K41" si="15">J41*(1+K40)</f>
        <v>0</v>
      </c>
      <c r="L41" s="32">
        <f t="shared" ref="L41" si="16">K41*(1+L40)</f>
        <v>0</v>
      </c>
      <c r="M41" s="32">
        <f t="shared" ref="M41" si="17">L41*(1+M40)</f>
        <v>0</v>
      </c>
      <c r="N41" s="32">
        <f t="shared" ref="N41" si="18">M41*(1+N40)</f>
        <v>0</v>
      </c>
      <c r="O41" s="32">
        <f t="shared" ref="O41" si="19">N41*(1+O40)</f>
        <v>0</v>
      </c>
      <c r="P41" s="32">
        <f t="shared" ref="P41" si="20">O41*(1+P40)</f>
        <v>0</v>
      </c>
      <c r="Q41" s="32">
        <f t="shared" ref="Q41" si="21">P41*(1+Q40)</f>
        <v>0</v>
      </c>
      <c r="R41" s="32">
        <f t="shared" ref="R41" si="22">Q41*(1+R40)</f>
        <v>0</v>
      </c>
      <c r="S41" s="32">
        <f t="shared" ref="S41" si="23">R41*(1+S40)</f>
        <v>0</v>
      </c>
      <c r="T41" s="32">
        <f t="shared" ref="T41" si="24">S41*(1+T40)</f>
        <v>0</v>
      </c>
      <c r="U41" s="32">
        <f t="shared" ref="U41" si="25">T41*(1+U40)</f>
        <v>0</v>
      </c>
    </row>
    <row r="42" spans="1:21">
      <c r="A42" s="3" t="s">
        <v>50</v>
      </c>
      <c r="B42" s="13">
        <f>B41*B39*9</f>
        <v>0</v>
      </c>
      <c r="C42" s="13">
        <f t="shared" ref="C42:U42" si="26">C41*C39*12</f>
        <v>0</v>
      </c>
      <c r="D42" s="13">
        <f t="shared" si="26"/>
        <v>0</v>
      </c>
      <c r="E42" s="13">
        <f t="shared" si="26"/>
        <v>0</v>
      </c>
      <c r="F42" s="13">
        <f t="shared" si="26"/>
        <v>0</v>
      </c>
      <c r="G42" s="13">
        <f t="shared" si="26"/>
        <v>0</v>
      </c>
      <c r="H42" s="13">
        <f t="shared" si="26"/>
        <v>0</v>
      </c>
      <c r="I42" s="13">
        <f t="shared" si="26"/>
        <v>0</v>
      </c>
      <c r="J42" s="13">
        <f t="shared" si="26"/>
        <v>0</v>
      </c>
      <c r="K42" s="13">
        <f t="shared" si="26"/>
        <v>0</v>
      </c>
      <c r="L42" s="13">
        <f t="shared" si="26"/>
        <v>0</v>
      </c>
      <c r="M42" s="13">
        <f t="shared" si="26"/>
        <v>0</v>
      </c>
      <c r="N42" s="13">
        <f t="shared" si="26"/>
        <v>0</v>
      </c>
      <c r="O42" s="13">
        <f t="shared" si="26"/>
        <v>0</v>
      </c>
      <c r="P42" s="13">
        <f t="shared" si="26"/>
        <v>0</v>
      </c>
      <c r="Q42" s="13">
        <f t="shared" si="26"/>
        <v>0</v>
      </c>
      <c r="R42" s="13">
        <f t="shared" si="26"/>
        <v>0</v>
      </c>
      <c r="S42" s="13">
        <f t="shared" si="26"/>
        <v>0</v>
      </c>
      <c r="T42" s="13">
        <f t="shared" si="26"/>
        <v>0</v>
      </c>
      <c r="U42" s="13">
        <f t="shared" si="26"/>
        <v>0</v>
      </c>
    </row>
    <row r="43" spans="1:21">
      <c r="A43" s="3"/>
      <c r="B43" s="48"/>
      <c r="C43" s="48"/>
      <c r="D43" s="48"/>
      <c r="E43" s="48"/>
      <c r="F43" s="48"/>
      <c r="G43" s="48"/>
      <c r="H43" s="48"/>
      <c r="I43" s="48"/>
      <c r="J43" s="48"/>
      <c r="K43" s="48"/>
      <c r="L43" s="48"/>
      <c r="M43" s="48"/>
      <c r="N43" s="48"/>
      <c r="O43" s="48"/>
      <c r="P43" s="48"/>
      <c r="Q43" s="48"/>
      <c r="R43" s="48"/>
      <c r="S43" s="48"/>
      <c r="T43" s="48"/>
      <c r="U43" s="48"/>
    </row>
    <row r="44" spans="1:21">
      <c r="A44" s="3"/>
    </row>
    <row r="45" spans="1:21" ht="13">
      <c r="A45" s="14" t="s">
        <v>52</v>
      </c>
    </row>
    <row r="46" spans="1:21">
      <c r="A46" s="3" t="s">
        <v>15</v>
      </c>
      <c r="B46" s="2">
        <v>2</v>
      </c>
      <c r="C46" s="2">
        <v>2</v>
      </c>
      <c r="D46" s="2">
        <v>2</v>
      </c>
      <c r="E46" s="2">
        <v>2</v>
      </c>
      <c r="F46" s="2">
        <v>2</v>
      </c>
      <c r="G46" s="2">
        <v>2</v>
      </c>
      <c r="H46" s="2">
        <v>2</v>
      </c>
      <c r="I46" s="2">
        <v>2</v>
      </c>
      <c r="J46" s="2">
        <v>2</v>
      </c>
      <c r="K46" s="2">
        <v>2</v>
      </c>
      <c r="L46" s="2">
        <v>2</v>
      </c>
      <c r="M46" s="2">
        <v>2</v>
      </c>
      <c r="N46" s="2">
        <v>2</v>
      </c>
      <c r="O46" s="2">
        <v>2</v>
      </c>
      <c r="P46" s="2">
        <v>2</v>
      </c>
      <c r="Q46" s="2">
        <v>2</v>
      </c>
      <c r="R46" s="2">
        <v>2</v>
      </c>
      <c r="S46" s="2">
        <v>2</v>
      </c>
      <c r="T46" s="2">
        <v>2</v>
      </c>
      <c r="U46" s="2">
        <v>2</v>
      </c>
    </row>
    <row r="47" spans="1:21">
      <c r="A47" s="3" t="s">
        <v>27</v>
      </c>
      <c r="B47" s="6">
        <f>'Occupancy Factor'!B18</f>
        <v>0</v>
      </c>
      <c r="C47" s="6">
        <f>'Occupancy Factor'!C18</f>
        <v>0</v>
      </c>
      <c r="D47" s="6">
        <f>'Occupancy Factor'!D18</f>
        <v>0</v>
      </c>
      <c r="E47" s="6">
        <f>'Occupancy Factor'!E18</f>
        <v>0</v>
      </c>
      <c r="F47" s="6">
        <f>'Occupancy Factor'!F18</f>
        <v>0</v>
      </c>
      <c r="G47" s="6">
        <f>'Occupancy Factor'!G18</f>
        <v>0</v>
      </c>
      <c r="H47" s="6">
        <f>'Occupancy Factor'!H18</f>
        <v>0</v>
      </c>
      <c r="I47" s="6">
        <f>'Occupancy Factor'!I18</f>
        <v>0</v>
      </c>
      <c r="J47" s="6">
        <f>'Occupancy Factor'!J18</f>
        <v>0</v>
      </c>
      <c r="K47" s="6">
        <f>'Occupancy Factor'!K18</f>
        <v>0</v>
      </c>
      <c r="L47" s="6">
        <f>'Occupancy Factor'!L18</f>
        <v>0</v>
      </c>
      <c r="M47" s="6">
        <f>'Occupancy Factor'!M18</f>
        <v>0</v>
      </c>
      <c r="N47" s="6">
        <f>'Occupancy Factor'!N18</f>
        <v>0</v>
      </c>
      <c r="O47" s="6">
        <f>'Occupancy Factor'!O18</f>
        <v>0</v>
      </c>
      <c r="P47" s="6">
        <f>'Occupancy Factor'!P18</f>
        <v>0</v>
      </c>
      <c r="Q47" s="6">
        <f>'Occupancy Factor'!Q18</f>
        <v>0</v>
      </c>
      <c r="R47" s="6">
        <f>'Occupancy Factor'!R18</f>
        <v>0</v>
      </c>
      <c r="S47" s="6">
        <f>'Occupancy Factor'!S18</f>
        <v>0</v>
      </c>
      <c r="T47" s="6">
        <f>'Occupancy Factor'!T18</f>
        <v>0</v>
      </c>
      <c r="U47" s="6">
        <f>'Occupancy Factor'!U18</f>
        <v>0</v>
      </c>
    </row>
    <row r="48" spans="1:21">
      <c r="A48" s="3" t="s">
        <v>622</v>
      </c>
      <c r="B48" s="15">
        <v>0</v>
      </c>
      <c r="C48" s="15">
        <v>0</v>
      </c>
      <c r="D48" s="15">
        <v>0</v>
      </c>
      <c r="E48" s="15">
        <v>0.15</v>
      </c>
      <c r="F48" s="15">
        <v>0</v>
      </c>
      <c r="G48" s="15">
        <v>0</v>
      </c>
      <c r="H48" s="15">
        <v>0.15</v>
      </c>
      <c r="I48" s="15">
        <v>0</v>
      </c>
      <c r="J48" s="15">
        <v>0</v>
      </c>
      <c r="K48" s="15">
        <v>0.15</v>
      </c>
      <c r="L48" s="15">
        <v>0</v>
      </c>
      <c r="M48" s="15">
        <v>0</v>
      </c>
      <c r="N48" s="15">
        <v>0.15</v>
      </c>
      <c r="O48" s="15">
        <v>0</v>
      </c>
      <c r="P48" s="15">
        <v>0</v>
      </c>
      <c r="Q48" s="15">
        <v>0.15</v>
      </c>
      <c r="R48" s="15">
        <v>0</v>
      </c>
      <c r="S48" s="15">
        <v>0</v>
      </c>
      <c r="T48" s="15">
        <v>0.15</v>
      </c>
      <c r="U48" s="15">
        <v>0</v>
      </c>
    </row>
    <row r="49" spans="1:21">
      <c r="A49" s="3" t="s">
        <v>54</v>
      </c>
      <c r="B49" s="329">
        <v>0</v>
      </c>
      <c r="C49" s="32">
        <f>B49*(1+C48)</f>
        <v>0</v>
      </c>
      <c r="D49" s="32">
        <f t="shared" ref="D49" si="27">C49*(1+D48)</f>
        <v>0</v>
      </c>
      <c r="E49" s="32">
        <f t="shared" ref="E49" si="28">D49*(1+E48)</f>
        <v>0</v>
      </c>
      <c r="F49" s="32">
        <f t="shared" ref="F49" si="29">E49*(1+F48)</f>
        <v>0</v>
      </c>
      <c r="G49" s="32">
        <f t="shared" ref="G49" si="30">F49*(1+G48)</f>
        <v>0</v>
      </c>
      <c r="H49" s="32">
        <f t="shared" ref="H49" si="31">G49*(1+H48)</f>
        <v>0</v>
      </c>
      <c r="I49" s="32">
        <f t="shared" ref="I49" si="32">H49*(1+I48)</f>
        <v>0</v>
      </c>
      <c r="J49" s="32">
        <f t="shared" ref="J49" si="33">I49*(1+J48)</f>
        <v>0</v>
      </c>
      <c r="K49" s="32">
        <f t="shared" ref="K49" si="34">J49*(1+K48)</f>
        <v>0</v>
      </c>
      <c r="L49" s="32">
        <f t="shared" ref="L49" si="35">K49*(1+L48)</f>
        <v>0</v>
      </c>
      <c r="M49" s="32">
        <f t="shared" ref="M49" si="36">L49*(1+M48)</f>
        <v>0</v>
      </c>
      <c r="N49" s="32">
        <f t="shared" ref="N49" si="37">M49*(1+N48)</f>
        <v>0</v>
      </c>
      <c r="O49" s="32">
        <f t="shared" ref="O49" si="38">N49*(1+O48)</f>
        <v>0</v>
      </c>
      <c r="P49" s="32">
        <f t="shared" ref="P49" si="39">O49*(1+P48)</f>
        <v>0</v>
      </c>
      <c r="Q49" s="32">
        <f t="shared" ref="Q49" si="40">P49*(1+Q48)</f>
        <v>0</v>
      </c>
      <c r="R49" s="32">
        <f t="shared" ref="R49" si="41">Q49*(1+R48)</f>
        <v>0</v>
      </c>
      <c r="S49" s="32">
        <f t="shared" ref="S49" si="42">R49*(1+S48)</f>
        <v>0</v>
      </c>
      <c r="T49" s="32">
        <f t="shared" ref="T49" si="43">S49*(1+T48)</f>
        <v>0</v>
      </c>
      <c r="U49" s="32">
        <f t="shared" ref="U49" si="44">T49*(1+U48)</f>
        <v>0</v>
      </c>
    </row>
    <row r="50" spans="1:21">
      <c r="A50" s="3" t="s">
        <v>50</v>
      </c>
      <c r="B50" s="13">
        <f>B46*B47*B49*9</f>
        <v>0</v>
      </c>
      <c r="C50" s="13">
        <f t="shared" ref="C50:U50" si="45">C46*C47*C49*12</f>
        <v>0</v>
      </c>
      <c r="D50" s="13">
        <f t="shared" si="45"/>
        <v>0</v>
      </c>
      <c r="E50" s="13">
        <f t="shared" si="45"/>
        <v>0</v>
      </c>
      <c r="F50" s="13">
        <f t="shared" si="45"/>
        <v>0</v>
      </c>
      <c r="G50" s="13">
        <f t="shared" si="45"/>
        <v>0</v>
      </c>
      <c r="H50" s="13">
        <f t="shared" si="45"/>
        <v>0</v>
      </c>
      <c r="I50" s="13">
        <f t="shared" si="45"/>
        <v>0</v>
      </c>
      <c r="J50" s="13">
        <f t="shared" si="45"/>
        <v>0</v>
      </c>
      <c r="K50" s="13">
        <f t="shared" si="45"/>
        <v>0</v>
      </c>
      <c r="L50" s="13">
        <f t="shared" si="45"/>
        <v>0</v>
      </c>
      <c r="M50" s="13">
        <f t="shared" si="45"/>
        <v>0</v>
      </c>
      <c r="N50" s="13">
        <f t="shared" si="45"/>
        <v>0</v>
      </c>
      <c r="O50" s="13">
        <f t="shared" si="45"/>
        <v>0</v>
      </c>
      <c r="P50" s="13">
        <f t="shared" si="45"/>
        <v>0</v>
      </c>
      <c r="Q50" s="13">
        <f t="shared" si="45"/>
        <v>0</v>
      </c>
      <c r="R50" s="13">
        <f t="shared" si="45"/>
        <v>0</v>
      </c>
      <c r="S50" s="13">
        <f t="shared" si="45"/>
        <v>0</v>
      </c>
      <c r="T50" s="13">
        <f t="shared" si="45"/>
        <v>0</v>
      </c>
      <c r="U50" s="13">
        <f t="shared" si="45"/>
        <v>0</v>
      </c>
    </row>
    <row r="51" spans="1:21">
      <c r="A51" s="3"/>
      <c r="B51" s="48"/>
      <c r="C51" s="48"/>
      <c r="D51" s="48"/>
      <c r="E51" s="48"/>
      <c r="F51" s="48"/>
      <c r="G51" s="48"/>
      <c r="H51" s="48"/>
      <c r="I51" s="48"/>
      <c r="J51" s="48"/>
      <c r="K51" s="48"/>
      <c r="L51" s="48"/>
      <c r="M51" s="48"/>
      <c r="N51" s="48"/>
      <c r="O51" s="48"/>
      <c r="P51" s="48"/>
      <c r="Q51" s="48"/>
      <c r="R51" s="48"/>
      <c r="S51" s="48"/>
      <c r="T51" s="48"/>
      <c r="U51" s="48"/>
    </row>
    <row r="52" spans="1:21" ht="13">
      <c r="A52" s="14" t="s">
        <v>56</v>
      </c>
    </row>
    <row r="53" spans="1:21">
      <c r="A53" s="3" t="s">
        <v>57</v>
      </c>
      <c r="B53" s="7">
        <f>MC!B57</f>
        <v>47000</v>
      </c>
      <c r="C53" s="7">
        <f>B53</f>
        <v>47000</v>
      </c>
      <c r="D53" s="7">
        <f>C53</f>
        <v>47000</v>
      </c>
      <c r="E53" s="7">
        <f>D53</f>
        <v>47000</v>
      </c>
      <c r="F53" s="7">
        <f t="shared" ref="F53:U53" si="46">E53</f>
        <v>47000</v>
      </c>
      <c r="G53" s="7">
        <f t="shared" si="46"/>
        <v>47000</v>
      </c>
      <c r="H53" s="7">
        <f t="shared" si="46"/>
        <v>47000</v>
      </c>
      <c r="I53" s="7">
        <f t="shared" si="46"/>
        <v>47000</v>
      </c>
      <c r="J53" s="7">
        <f t="shared" si="46"/>
        <v>47000</v>
      </c>
      <c r="K53" s="7">
        <f t="shared" si="46"/>
        <v>47000</v>
      </c>
      <c r="L53" s="7">
        <f t="shared" si="46"/>
        <v>47000</v>
      </c>
      <c r="M53" s="7">
        <f t="shared" si="46"/>
        <v>47000</v>
      </c>
      <c r="N53" s="7">
        <f t="shared" si="46"/>
        <v>47000</v>
      </c>
      <c r="O53" s="7">
        <f t="shared" si="46"/>
        <v>47000</v>
      </c>
      <c r="P53" s="7">
        <f t="shared" si="46"/>
        <v>47000</v>
      </c>
      <c r="Q53" s="7">
        <f t="shared" si="46"/>
        <v>47000</v>
      </c>
      <c r="R53" s="7">
        <f t="shared" si="46"/>
        <v>47000</v>
      </c>
      <c r="S53" s="7">
        <f t="shared" si="46"/>
        <v>47000</v>
      </c>
      <c r="T53" s="7">
        <f t="shared" si="46"/>
        <v>47000</v>
      </c>
      <c r="U53" s="7">
        <f t="shared" si="46"/>
        <v>47000</v>
      </c>
    </row>
    <row r="54" spans="1:21">
      <c r="A54" s="3" t="s">
        <v>27</v>
      </c>
      <c r="B54" s="6">
        <f>'Occupancy Factor'!B20</f>
        <v>0</v>
      </c>
      <c r="C54" s="6">
        <f>'Occupancy Factor'!C20</f>
        <v>0</v>
      </c>
      <c r="D54" s="6">
        <f>'Occupancy Factor'!D20</f>
        <v>0</v>
      </c>
      <c r="E54" s="6">
        <f>'Occupancy Factor'!E20</f>
        <v>0</v>
      </c>
      <c r="F54" s="6">
        <f>'Occupancy Factor'!F20</f>
        <v>0</v>
      </c>
      <c r="G54" s="6">
        <f>'Occupancy Factor'!G20</f>
        <v>0</v>
      </c>
      <c r="H54" s="6">
        <f>'Occupancy Factor'!H20</f>
        <v>0</v>
      </c>
      <c r="I54" s="6">
        <f>'Occupancy Factor'!I20</f>
        <v>0</v>
      </c>
      <c r="J54" s="6">
        <f>'Occupancy Factor'!J20</f>
        <v>0</v>
      </c>
      <c r="K54" s="6">
        <f>'Occupancy Factor'!K20</f>
        <v>0</v>
      </c>
      <c r="L54" s="6">
        <f>'Occupancy Factor'!L20</f>
        <v>0</v>
      </c>
      <c r="M54" s="6">
        <f>'Occupancy Factor'!M20</f>
        <v>0</v>
      </c>
      <c r="N54" s="6">
        <f>'Occupancy Factor'!N20</f>
        <v>0</v>
      </c>
      <c r="O54" s="6">
        <f>'Occupancy Factor'!O20</f>
        <v>0</v>
      </c>
      <c r="P54" s="6">
        <f>'Occupancy Factor'!P20</f>
        <v>0</v>
      </c>
      <c r="Q54" s="6">
        <f>'Occupancy Factor'!Q20</f>
        <v>0</v>
      </c>
      <c r="R54" s="6">
        <f>'Occupancy Factor'!R20</f>
        <v>0</v>
      </c>
      <c r="S54" s="6">
        <f>'Occupancy Factor'!S20</f>
        <v>0</v>
      </c>
      <c r="T54" s="6">
        <f>'Occupancy Factor'!T20</f>
        <v>0</v>
      </c>
      <c r="U54" s="6">
        <f>'Occupancy Factor'!U20</f>
        <v>0</v>
      </c>
    </row>
    <row r="55" spans="1:21">
      <c r="A55" s="3" t="s">
        <v>63</v>
      </c>
      <c r="B55" s="7">
        <f>B53*B54</f>
        <v>0</v>
      </c>
      <c r="C55" s="7">
        <f t="shared" ref="C55:U55" si="47">C53*C54</f>
        <v>0</v>
      </c>
      <c r="D55" s="7">
        <f t="shared" si="47"/>
        <v>0</v>
      </c>
      <c r="E55" s="7">
        <f t="shared" si="47"/>
        <v>0</v>
      </c>
      <c r="F55" s="7">
        <f t="shared" si="47"/>
        <v>0</v>
      </c>
      <c r="G55" s="7">
        <f t="shared" si="47"/>
        <v>0</v>
      </c>
      <c r="H55" s="7">
        <f t="shared" si="47"/>
        <v>0</v>
      </c>
      <c r="I55" s="7">
        <f t="shared" si="47"/>
        <v>0</v>
      </c>
      <c r="J55" s="7">
        <f t="shared" si="47"/>
        <v>0</v>
      </c>
      <c r="K55" s="7">
        <f t="shared" si="47"/>
        <v>0</v>
      </c>
      <c r="L55" s="7">
        <f t="shared" si="47"/>
        <v>0</v>
      </c>
      <c r="M55" s="7">
        <f t="shared" si="47"/>
        <v>0</v>
      </c>
      <c r="N55" s="7">
        <f t="shared" si="47"/>
        <v>0</v>
      </c>
      <c r="O55" s="7">
        <f t="shared" si="47"/>
        <v>0</v>
      </c>
      <c r="P55" s="7">
        <f t="shared" si="47"/>
        <v>0</v>
      </c>
      <c r="Q55" s="7">
        <f t="shared" si="47"/>
        <v>0</v>
      </c>
      <c r="R55" s="7">
        <f t="shared" si="47"/>
        <v>0</v>
      </c>
      <c r="S55" s="7">
        <f t="shared" si="47"/>
        <v>0</v>
      </c>
      <c r="T55" s="7">
        <f t="shared" si="47"/>
        <v>0</v>
      </c>
      <c r="U55" s="7">
        <f t="shared" si="47"/>
        <v>0</v>
      </c>
    </row>
    <row r="56" spans="1:21">
      <c r="A56" s="3" t="s">
        <v>622</v>
      </c>
      <c r="B56" s="15">
        <v>0</v>
      </c>
      <c r="C56" s="15">
        <v>0</v>
      </c>
      <c r="D56" s="15">
        <v>0</v>
      </c>
      <c r="E56" s="15">
        <v>0.15</v>
      </c>
      <c r="F56" s="15">
        <v>0</v>
      </c>
      <c r="G56" s="15">
        <v>0</v>
      </c>
      <c r="H56" s="15">
        <v>0.15</v>
      </c>
      <c r="I56" s="15">
        <v>0</v>
      </c>
      <c r="J56" s="15">
        <v>0</v>
      </c>
      <c r="K56" s="15">
        <v>0.15</v>
      </c>
      <c r="L56" s="15">
        <v>0</v>
      </c>
      <c r="M56" s="15">
        <v>0</v>
      </c>
      <c r="N56" s="15">
        <v>0.15</v>
      </c>
      <c r="O56" s="15">
        <v>0</v>
      </c>
      <c r="P56" s="15">
        <v>0</v>
      </c>
      <c r="Q56" s="15">
        <v>0.15</v>
      </c>
      <c r="R56" s="15">
        <v>0</v>
      </c>
      <c r="S56" s="15">
        <v>0</v>
      </c>
      <c r="T56" s="15">
        <v>0.15</v>
      </c>
      <c r="U56" s="15">
        <v>0</v>
      </c>
    </row>
    <row r="57" spans="1:21">
      <c r="A57" s="3" t="s">
        <v>58</v>
      </c>
      <c r="B57" s="329">
        <v>0</v>
      </c>
      <c r="C57" s="32">
        <f>B57*(1+C56)</f>
        <v>0</v>
      </c>
      <c r="D57" s="32">
        <f t="shared" ref="D57" si="48">C57*(1+D56)</f>
        <v>0</v>
      </c>
      <c r="E57" s="32">
        <f t="shared" ref="E57" si="49">D57*(1+E56)</f>
        <v>0</v>
      </c>
      <c r="F57" s="32">
        <f t="shared" ref="F57" si="50">E57*(1+F56)</f>
        <v>0</v>
      </c>
      <c r="G57" s="32">
        <f t="shared" ref="G57" si="51">F57*(1+G56)</f>
        <v>0</v>
      </c>
      <c r="H57" s="32">
        <f t="shared" ref="H57" si="52">G57*(1+H56)</f>
        <v>0</v>
      </c>
      <c r="I57" s="32">
        <f t="shared" ref="I57" si="53">H57*(1+I56)</f>
        <v>0</v>
      </c>
      <c r="J57" s="32">
        <f t="shared" ref="J57" si="54">I57*(1+J56)</f>
        <v>0</v>
      </c>
      <c r="K57" s="32">
        <f t="shared" ref="K57" si="55">J57*(1+K56)</f>
        <v>0</v>
      </c>
      <c r="L57" s="32">
        <f t="shared" ref="L57" si="56">K57*(1+L56)</f>
        <v>0</v>
      </c>
      <c r="M57" s="32">
        <f t="shared" ref="M57" si="57">L57*(1+M56)</f>
        <v>0</v>
      </c>
      <c r="N57" s="32">
        <f t="shared" ref="N57" si="58">M57*(1+N56)</f>
        <v>0</v>
      </c>
      <c r="O57" s="32">
        <f t="shared" ref="O57" si="59">N57*(1+O56)</f>
        <v>0</v>
      </c>
      <c r="P57" s="32">
        <f t="shared" ref="P57" si="60">O57*(1+P56)</f>
        <v>0</v>
      </c>
      <c r="Q57" s="32">
        <f t="shared" ref="Q57" si="61">P57*(1+Q56)</f>
        <v>0</v>
      </c>
      <c r="R57" s="32">
        <f t="shared" ref="R57" si="62">Q57*(1+R56)</f>
        <v>0</v>
      </c>
      <c r="S57" s="32">
        <f t="shared" ref="S57" si="63">R57*(1+S56)</f>
        <v>0</v>
      </c>
      <c r="T57" s="32">
        <f t="shared" ref="T57" si="64">S57*(1+T56)</f>
        <v>0</v>
      </c>
      <c r="U57" s="32">
        <f t="shared" ref="U57" si="65">T57*(1+U56)</f>
        <v>0</v>
      </c>
    </row>
    <row r="58" spans="1:21">
      <c r="A58" s="3" t="s">
        <v>59</v>
      </c>
      <c r="B58" s="7">
        <f>B55*B57</f>
        <v>0</v>
      </c>
      <c r="C58" s="7">
        <f t="shared" ref="C58:U58" si="66">C55*C57</f>
        <v>0</v>
      </c>
      <c r="D58" s="7">
        <f t="shared" si="66"/>
        <v>0</v>
      </c>
      <c r="E58" s="7">
        <f t="shared" si="66"/>
        <v>0</v>
      </c>
      <c r="F58" s="7">
        <f t="shared" si="66"/>
        <v>0</v>
      </c>
      <c r="G58" s="7">
        <f t="shared" si="66"/>
        <v>0</v>
      </c>
      <c r="H58" s="7">
        <f t="shared" si="66"/>
        <v>0</v>
      </c>
      <c r="I58" s="7">
        <f t="shared" si="66"/>
        <v>0</v>
      </c>
      <c r="J58" s="7">
        <f t="shared" si="66"/>
        <v>0</v>
      </c>
      <c r="K58" s="7">
        <f t="shared" si="66"/>
        <v>0</v>
      </c>
      <c r="L58" s="7">
        <f t="shared" si="66"/>
        <v>0</v>
      </c>
      <c r="M58" s="7">
        <f t="shared" si="66"/>
        <v>0</v>
      </c>
      <c r="N58" s="7">
        <f t="shared" si="66"/>
        <v>0</v>
      </c>
      <c r="O58" s="7">
        <f t="shared" si="66"/>
        <v>0</v>
      </c>
      <c r="P58" s="7">
        <f t="shared" si="66"/>
        <v>0</v>
      </c>
      <c r="Q58" s="7">
        <f t="shared" si="66"/>
        <v>0</v>
      </c>
      <c r="R58" s="7">
        <f t="shared" si="66"/>
        <v>0</v>
      </c>
      <c r="S58" s="7">
        <f t="shared" si="66"/>
        <v>0</v>
      </c>
      <c r="T58" s="7">
        <f t="shared" si="66"/>
        <v>0</v>
      </c>
      <c r="U58" s="7">
        <f t="shared" si="66"/>
        <v>0</v>
      </c>
    </row>
    <row r="59" spans="1:21">
      <c r="A59" s="3" t="s">
        <v>50</v>
      </c>
      <c r="B59" s="13">
        <f>B58*9</f>
        <v>0</v>
      </c>
      <c r="C59" s="13">
        <f t="shared" ref="C59:U59" si="67">C58*12</f>
        <v>0</v>
      </c>
      <c r="D59" s="13">
        <f t="shared" si="67"/>
        <v>0</v>
      </c>
      <c r="E59" s="13">
        <f t="shared" si="67"/>
        <v>0</v>
      </c>
      <c r="F59" s="13">
        <f t="shared" si="67"/>
        <v>0</v>
      </c>
      <c r="G59" s="13">
        <f t="shared" si="67"/>
        <v>0</v>
      </c>
      <c r="H59" s="13">
        <f t="shared" si="67"/>
        <v>0</v>
      </c>
      <c r="I59" s="13">
        <f t="shared" si="67"/>
        <v>0</v>
      </c>
      <c r="J59" s="13">
        <f t="shared" si="67"/>
        <v>0</v>
      </c>
      <c r="K59" s="13">
        <f t="shared" si="67"/>
        <v>0</v>
      </c>
      <c r="L59" s="13">
        <f t="shared" si="67"/>
        <v>0</v>
      </c>
      <c r="M59" s="13">
        <f t="shared" si="67"/>
        <v>0</v>
      </c>
      <c r="N59" s="13">
        <f t="shared" si="67"/>
        <v>0</v>
      </c>
      <c r="O59" s="13">
        <f t="shared" si="67"/>
        <v>0</v>
      </c>
      <c r="P59" s="13">
        <f t="shared" si="67"/>
        <v>0</v>
      </c>
      <c r="Q59" s="13">
        <f t="shared" si="67"/>
        <v>0</v>
      </c>
      <c r="R59" s="13">
        <f t="shared" si="67"/>
        <v>0</v>
      </c>
      <c r="S59" s="13">
        <f t="shared" si="67"/>
        <v>0</v>
      </c>
      <c r="T59" s="13">
        <f t="shared" si="67"/>
        <v>0</v>
      </c>
      <c r="U59" s="13">
        <f t="shared" si="67"/>
        <v>0</v>
      </c>
    </row>
    <row r="60" spans="1:21">
      <c r="A60" s="3"/>
      <c r="B60" s="48"/>
      <c r="C60" s="48"/>
      <c r="D60" s="48"/>
      <c r="E60" s="48"/>
      <c r="F60" s="48"/>
      <c r="G60" s="48"/>
      <c r="H60" s="48"/>
      <c r="I60" s="48"/>
      <c r="J60" s="48"/>
      <c r="K60" s="48"/>
      <c r="L60" s="48"/>
      <c r="M60" s="48"/>
      <c r="N60" s="48"/>
      <c r="O60" s="48"/>
      <c r="P60" s="48"/>
      <c r="Q60" s="48"/>
      <c r="R60" s="48"/>
      <c r="S60" s="48"/>
      <c r="T60" s="48"/>
      <c r="U60" s="48"/>
    </row>
    <row r="61" spans="1:21" hidden="1">
      <c r="A61" s="3" t="s">
        <v>193</v>
      </c>
      <c r="B61" s="48"/>
      <c r="C61" s="7"/>
      <c r="D61" s="48"/>
      <c r="E61" s="48"/>
      <c r="F61" s="48"/>
      <c r="G61" s="48"/>
      <c r="H61" s="48"/>
      <c r="I61" s="48"/>
      <c r="J61" s="48"/>
      <c r="K61" s="48"/>
      <c r="L61" s="48"/>
      <c r="M61" s="48"/>
      <c r="N61" s="48"/>
      <c r="O61" s="48"/>
      <c r="P61" s="48"/>
      <c r="Q61" s="48"/>
      <c r="R61" s="48"/>
      <c r="S61" s="48"/>
      <c r="T61" s="48"/>
      <c r="U61" s="48"/>
    </row>
    <row r="62" spans="1:21" hidden="1">
      <c r="A62" s="3" t="s">
        <v>194</v>
      </c>
      <c r="C62" s="15"/>
    </row>
    <row r="63" spans="1:21">
      <c r="A63" s="3"/>
    </row>
    <row r="64" spans="1:21" ht="13">
      <c r="A64" s="14" t="s">
        <v>55</v>
      </c>
    </row>
    <row r="65" spans="1:21">
      <c r="A65" s="3" t="s">
        <v>622</v>
      </c>
      <c r="B65" s="15">
        <v>0</v>
      </c>
      <c r="C65" s="15">
        <v>0</v>
      </c>
      <c r="D65" s="15">
        <v>0</v>
      </c>
      <c r="E65" s="15">
        <v>0.15</v>
      </c>
      <c r="F65" s="15">
        <v>0</v>
      </c>
      <c r="G65" s="15">
        <v>0</v>
      </c>
      <c r="H65" s="15">
        <v>0.15</v>
      </c>
      <c r="I65" s="15">
        <v>0</v>
      </c>
      <c r="J65" s="15">
        <v>0</v>
      </c>
      <c r="K65" s="15">
        <v>0.15</v>
      </c>
      <c r="L65" s="15">
        <v>0</v>
      </c>
      <c r="M65" s="15">
        <v>0</v>
      </c>
      <c r="N65" s="15">
        <v>0.15</v>
      </c>
      <c r="O65" s="15">
        <v>0</v>
      </c>
      <c r="P65" s="15">
        <v>0</v>
      </c>
      <c r="Q65" s="15">
        <v>0.15</v>
      </c>
      <c r="R65" s="15">
        <v>0</v>
      </c>
      <c r="S65" s="15">
        <v>0</v>
      </c>
      <c r="T65" s="15">
        <v>0.15</v>
      </c>
      <c r="U65" s="15">
        <v>0</v>
      </c>
    </row>
    <row r="66" spans="1:21">
      <c r="A66" s="3" t="s">
        <v>68</v>
      </c>
      <c r="B66" s="329">
        <v>0</v>
      </c>
      <c r="C66" s="32">
        <f t="shared" ref="C66:U66" si="68">B66*(1+C65)</f>
        <v>0</v>
      </c>
      <c r="D66" s="32">
        <f t="shared" si="68"/>
        <v>0</v>
      </c>
      <c r="E66" s="32">
        <f t="shared" si="68"/>
        <v>0</v>
      </c>
      <c r="F66" s="32">
        <f t="shared" si="68"/>
        <v>0</v>
      </c>
      <c r="G66" s="32">
        <f t="shared" si="68"/>
        <v>0</v>
      </c>
      <c r="H66" s="32">
        <f t="shared" si="68"/>
        <v>0</v>
      </c>
      <c r="I66" s="32">
        <f t="shared" si="68"/>
        <v>0</v>
      </c>
      <c r="J66" s="32">
        <f t="shared" si="68"/>
        <v>0</v>
      </c>
      <c r="K66" s="32">
        <f t="shared" si="68"/>
        <v>0</v>
      </c>
      <c r="L66" s="32">
        <f t="shared" si="68"/>
        <v>0</v>
      </c>
      <c r="M66" s="32">
        <f t="shared" si="68"/>
        <v>0</v>
      </c>
      <c r="N66" s="32">
        <f t="shared" si="68"/>
        <v>0</v>
      </c>
      <c r="O66" s="32">
        <f t="shared" si="68"/>
        <v>0</v>
      </c>
      <c r="P66" s="32">
        <f t="shared" si="68"/>
        <v>0</v>
      </c>
      <c r="Q66" s="32">
        <f t="shared" si="68"/>
        <v>0</v>
      </c>
      <c r="R66" s="32">
        <f t="shared" si="68"/>
        <v>0</v>
      </c>
      <c r="S66" s="32">
        <f t="shared" si="68"/>
        <v>0</v>
      </c>
      <c r="T66" s="32">
        <f t="shared" si="68"/>
        <v>0</v>
      </c>
      <c r="U66" s="32">
        <f t="shared" si="68"/>
        <v>0</v>
      </c>
    </row>
    <row r="67" spans="1:21">
      <c r="A67" s="3" t="s">
        <v>19</v>
      </c>
      <c r="B67" s="2">
        <v>500</v>
      </c>
      <c r="C67" s="2">
        <f>B67</f>
        <v>500</v>
      </c>
      <c r="D67" s="2">
        <f t="shared" ref="D67:U67" si="69">C67</f>
        <v>500</v>
      </c>
      <c r="E67" s="2">
        <f t="shared" si="69"/>
        <v>500</v>
      </c>
      <c r="F67" s="2">
        <f t="shared" si="69"/>
        <v>500</v>
      </c>
      <c r="G67" s="2">
        <f t="shared" si="69"/>
        <v>500</v>
      </c>
      <c r="H67" s="2">
        <f t="shared" si="69"/>
        <v>500</v>
      </c>
      <c r="I67" s="2">
        <f t="shared" si="69"/>
        <v>500</v>
      </c>
      <c r="J67" s="2">
        <f t="shared" si="69"/>
        <v>500</v>
      </c>
      <c r="K67" s="2">
        <f t="shared" si="69"/>
        <v>500</v>
      </c>
      <c r="L67" s="2">
        <f t="shared" si="69"/>
        <v>500</v>
      </c>
      <c r="M67" s="2">
        <f t="shared" si="69"/>
        <v>500</v>
      </c>
      <c r="N67" s="2">
        <f t="shared" si="69"/>
        <v>500</v>
      </c>
      <c r="O67" s="2">
        <f t="shared" si="69"/>
        <v>500</v>
      </c>
      <c r="P67" s="2">
        <f t="shared" si="69"/>
        <v>500</v>
      </c>
      <c r="Q67" s="2">
        <f t="shared" si="69"/>
        <v>500</v>
      </c>
      <c r="R67" s="2">
        <f t="shared" si="69"/>
        <v>500</v>
      </c>
      <c r="S67" s="2">
        <f t="shared" si="69"/>
        <v>500</v>
      </c>
      <c r="T67" s="2">
        <f t="shared" si="69"/>
        <v>500</v>
      </c>
      <c r="U67" s="2">
        <f t="shared" si="69"/>
        <v>500</v>
      </c>
    </row>
    <row r="68" spans="1:21">
      <c r="A68" s="3" t="s">
        <v>27</v>
      </c>
      <c r="B68" s="34">
        <f>'Occupancy Factor'!B22</f>
        <v>0</v>
      </c>
      <c r="C68" s="34">
        <f>'Occupancy Factor'!C22</f>
        <v>0</v>
      </c>
      <c r="D68" s="34">
        <f>'Occupancy Factor'!D22</f>
        <v>0</v>
      </c>
      <c r="E68" s="34">
        <f>'Occupancy Factor'!E22</f>
        <v>0</v>
      </c>
      <c r="F68" s="34">
        <f>'Occupancy Factor'!F22</f>
        <v>0</v>
      </c>
      <c r="G68" s="34">
        <f>'Occupancy Factor'!G22</f>
        <v>0</v>
      </c>
      <c r="H68" s="34">
        <f>'Occupancy Factor'!H22</f>
        <v>0</v>
      </c>
      <c r="I68" s="34">
        <f>'Occupancy Factor'!I22</f>
        <v>0</v>
      </c>
      <c r="J68" s="34">
        <f>'Occupancy Factor'!J22</f>
        <v>0</v>
      </c>
      <c r="K68" s="34">
        <f>'Occupancy Factor'!K22</f>
        <v>0</v>
      </c>
      <c r="L68" s="34">
        <f>'Occupancy Factor'!L22</f>
        <v>0</v>
      </c>
      <c r="M68" s="34">
        <f>'Occupancy Factor'!M22</f>
        <v>0</v>
      </c>
      <c r="N68" s="34">
        <f>'Occupancy Factor'!N22</f>
        <v>0</v>
      </c>
      <c r="O68" s="34">
        <f>'Occupancy Factor'!O22</f>
        <v>0</v>
      </c>
      <c r="P68" s="34">
        <f>'Occupancy Factor'!P22</f>
        <v>0</v>
      </c>
      <c r="Q68" s="34">
        <f>'Occupancy Factor'!Q22</f>
        <v>0</v>
      </c>
      <c r="R68" s="34">
        <f>'Occupancy Factor'!R22</f>
        <v>0</v>
      </c>
      <c r="S68" s="34">
        <f>'Occupancy Factor'!S22</f>
        <v>0</v>
      </c>
      <c r="T68" s="34">
        <f>'Occupancy Factor'!T22</f>
        <v>0</v>
      </c>
      <c r="U68" s="34">
        <f>'Occupancy Factor'!U22</f>
        <v>0</v>
      </c>
    </row>
    <row r="69" spans="1:21">
      <c r="A69" s="3" t="s">
        <v>694</v>
      </c>
      <c r="B69" s="7">
        <f>B67*B68</f>
        <v>0</v>
      </c>
      <c r="C69" s="7">
        <f t="shared" ref="C69:U69" si="70">C67*C68</f>
        <v>0</v>
      </c>
      <c r="D69" s="7">
        <f t="shared" si="70"/>
        <v>0</v>
      </c>
      <c r="E69" s="7">
        <f t="shared" si="70"/>
        <v>0</v>
      </c>
      <c r="F69" s="7">
        <f t="shared" si="70"/>
        <v>0</v>
      </c>
      <c r="G69" s="7">
        <f t="shared" si="70"/>
        <v>0</v>
      </c>
      <c r="H69" s="7">
        <f t="shared" si="70"/>
        <v>0</v>
      </c>
      <c r="I69" s="7">
        <f t="shared" si="70"/>
        <v>0</v>
      </c>
      <c r="J69" s="7">
        <f t="shared" si="70"/>
        <v>0</v>
      </c>
      <c r="K69" s="7">
        <f t="shared" si="70"/>
        <v>0</v>
      </c>
      <c r="L69" s="7">
        <f t="shared" si="70"/>
        <v>0</v>
      </c>
      <c r="M69" s="7">
        <f t="shared" si="70"/>
        <v>0</v>
      </c>
      <c r="N69" s="7">
        <f t="shared" si="70"/>
        <v>0</v>
      </c>
      <c r="O69" s="7">
        <f t="shared" si="70"/>
        <v>0</v>
      </c>
      <c r="P69" s="7">
        <f t="shared" si="70"/>
        <v>0</v>
      </c>
      <c r="Q69" s="7">
        <f t="shared" si="70"/>
        <v>0</v>
      </c>
      <c r="R69" s="7">
        <f t="shared" si="70"/>
        <v>0</v>
      </c>
      <c r="S69" s="7">
        <f t="shared" si="70"/>
        <v>0</v>
      </c>
      <c r="T69" s="7">
        <f t="shared" si="70"/>
        <v>0</v>
      </c>
      <c r="U69" s="7">
        <f t="shared" si="70"/>
        <v>0</v>
      </c>
    </row>
    <row r="70" spans="1:21">
      <c r="A70" s="3" t="s">
        <v>50</v>
      </c>
      <c r="B70" s="16">
        <f>B69*B66*9</f>
        <v>0</v>
      </c>
      <c r="C70" s="16">
        <f t="shared" ref="C70:U70" si="71">C69*C66*12</f>
        <v>0</v>
      </c>
      <c r="D70" s="16">
        <f t="shared" si="71"/>
        <v>0</v>
      </c>
      <c r="E70" s="16">
        <f t="shared" si="71"/>
        <v>0</v>
      </c>
      <c r="F70" s="16">
        <f t="shared" si="71"/>
        <v>0</v>
      </c>
      <c r="G70" s="16">
        <f t="shared" si="71"/>
        <v>0</v>
      </c>
      <c r="H70" s="16">
        <f t="shared" si="71"/>
        <v>0</v>
      </c>
      <c r="I70" s="16">
        <f t="shared" si="71"/>
        <v>0</v>
      </c>
      <c r="J70" s="16">
        <f t="shared" si="71"/>
        <v>0</v>
      </c>
      <c r="K70" s="16">
        <f t="shared" si="71"/>
        <v>0</v>
      </c>
      <c r="L70" s="16">
        <f t="shared" si="71"/>
        <v>0</v>
      </c>
      <c r="M70" s="16">
        <f t="shared" si="71"/>
        <v>0</v>
      </c>
      <c r="N70" s="16">
        <f t="shared" si="71"/>
        <v>0</v>
      </c>
      <c r="O70" s="16">
        <f t="shared" si="71"/>
        <v>0</v>
      </c>
      <c r="P70" s="16">
        <f t="shared" si="71"/>
        <v>0</v>
      </c>
      <c r="Q70" s="16">
        <f t="shared" si="71"/>
        <v>0</v>
      </c>
      <c r="R70" s="16">
        <f t="shared" si="71"/>
        <v>0</v>
      </c>
      <c r="S70" s="16">
        <f t="shared" si="71"/>
        <v>0</v>
      </c>
      <c r="T70" s="16">
        <f t="shared" si="71"/>
        <v>0</v>
      </c>
      <c r="U70" s="16">
        <f t="shared" si="71"/>
        <v>0</v>
      </c>
    </row>
    <row r="71" spans="1:21">
      <c r="A71" s="3"/>
    </row>
    <row r="72" spans="1:21">
      <c r="A72" s="3"/>
    </row>
    <row r="73" spans="1:21" ht="13">
      <c r="A73" s="14" t="s">
        <v>60</v>
      </c>
    </row>
    <row r="74" spans="1:21">
      <c r="A74" s="3" t="s">
        <v>622</v>
      </c>
      <c r="B74" s="15">
        <v>0</v>
      </c>
      <c r="C74" s="15">
        <v>0</v>
      </c>
      <c r="D74" s="15">
        <v>0</v>
      </c>
      <c r="E74" s="15">
        <v>0.15</v>
      </c>
      <c r="F74" s="15">
        <v>0</v>
      </c>
      <c r="G74" s="15">
        <v>0</v>
      </c>
      <c r="H74" s="15">
        <v>0.15</v>
      </c>
      <c r="I74" s="15">
        <v>0</v>
      </c>
      <c r="J74" s="15">
        <v>0</v>
      </c>
      <c r="K74" s="15">
        <v>0.15</v>
      </c>
      <c r="L74" s="15">
        <v>0</v>
      </c>
      <c r="M74" s="15">
        <v>0</v>
      </c>
      <c r="N74" s="15">
        <v>0.15</v>
      </c>
      <c r="O74" s="15">
        <v>0</v>
      </c>
      <c r="P74" s="15">
        <v>0</v>
      </c>
      <c r="Q74" s="15">
        <v>0.15</v>
      </c>
      <c r="R74" s="15">
        <v>0</v>
      </c>
      <c r="S74" s="15">
        <v>0</v>
      </c>
      <c r="T74" s="15">
        <v>0.15</v>
      </c>
      <c r="U74" s="15">
        <v>0</v>
      </c>
    </row>
    <row r="75" spans="1:21">
      <c r="A75" s="3" t="s">
        <v>61</v>
      </c>
      <c r="B75" s="329">
        <v>0</v>
      </c>
      <c r="C75" s="32">
        <f>B75*(1+C74)</f>
        <v>0</v>
      </c>
      <c r="D75" s="32">
        <f t="shared" ref="D75:U75" si="72">C75*(1+D74)</f>
        <v>0</v>
      </c>
      <c r="E75" s="32">
        <f t="shared" si="72"/>
        <v>0</v>
      </c>
      <c r="F75" s="32">
        <f t="shared" si="72"/>
        <v>0</v>
      </c>
      <c r="G75" s="32">
        <f t="shared" si="72"/>
        <v>0</v>
      </c>
      <c r="H75" s="32">
        <f t="shared" si="72"/>
        <v>0</v>
      </c>
      <c r="I75" s="32">
        <f t="shared" si="72"/>
        <v>0</v>
      </c>
      <c r="J75" s="32">
        <f t="shared" si="72"/>
        <v>0</v>
      </c>
      <c r="K75" s="32">
        <f t="shared" si="72"/>
        <v>0</v>
      </c>
      <c r="L75" s="32">
        <f t="shared" si="72"/>
        <v>0</v>
      </c>
      <c r="M75" s="32">
        <f t="shared" si="72"/>
        <v>0</v>
      </c>
      <c r="N75" s="32">
        <f t="shared" si="72"/>
        <v>0</v>
      </c>
      <c r="O75" s="32">
        <f t="shared" si="72"/>
        <v>0</v>
      </c>
      <c r="P75" s="32">
        <f t="shared" si="72"/>
        <v>0</v>
      </c>
      <c r="Q75" s="32">
        <f t="shared" si="72"/>
        <v>0</v>
      </c>
      <c r="R75" s="32">
        <f t="shared" si="72"/>
        <v>0</v>
      </c>
      <c r="S75" s="32">
        <f t="shared" si="72"/>
        <v>0</v>
      </c>
      <c r="T75" s="32">
        <f t="shared" si="72"/>
        <v>0</v>
      </c>
      <c r="U75" s="32">
        <f t="shared" si="72"/>
        <v>0</v>
      </c>
    </row>
    <row r="76" spans="1:21">
      <c r="A76" s="3" t="s">
        <v>62</v>
      </c>
      <c r="B76" s="2">
        <f>MC!B72</f>
        <v>200</v>
      </c>
      <c r="C76" s="2">
        <f>B76</f>
        <v>200</v>
      </c>
      <c r="D76" s="2">
        <f t="shared" ref="D76:U76" si="73">C76</f>
        <v>200</v>
      </c>
      <c r="E76" s="2">
        <f t="shared" si="73"/>
        <v>200</v>
      </c>
      <c r="F76" s="2">
        <f t="shared" si="73"/>
        <v>200</v>
      </c>
      <c r="G76" s="2">
        <f t="shared" si="73"/>
        <v>200</v>
      </c>
      <c r="H76" s="2">
        <f t="shared" si="73"/>
        <v>200</v>
      </c>
      <c r="I76" s="2">
        <f t="shared" si="73"/>
        <v>200</v>
      </c>
      <c r="J76" s="2">
        <f t="shared" si="73"/>
        <v>200</v>
      </c>
      <c r="K76" s="2">
        <f t="shared" si="73"/>
        <v>200</v>
      </c>
      <c r="L76" s="2">
        <f t="shared" si="73"/>
        <v>200</v>
      </c>
      <c r="M76" s="2">
        <f t="shared" si="73"/>
        <v>200</v>
      </c>
      <c r="N76" s="2">
        <f t="shared" si="73"/>
        <v>200</v>
      </c>
      <c r="O76" s="2">
        <f t="shared" si="73"/>
        <v>200</v>
      </c>
      <c r="P76" s="2">
        <f t="shared" si="73"/>
        <v>200</v>
      </c>
      <c r="Q76" s="2">
        <f t="shared" si="73"/>
        <v>200</v>
      </c>
      <c r="R76" s="2">
        <f t="shared" si="73"/>
        <v>200</v>
      </c>
      <c r="S76" s="2">
        <f t="shared" si="73"/>
        <v>200</v>
      </c>
      <c r="T76" s="2">
        <f t="shared" si="73"/>
        <v>200</v>
      </c>
      <c r="U76" s="2">
        <f t="shared" si="73"/>
        <v>200</v>
      </c>
    </row>
    <row r="77" spans="1:21">
      <c r="A77" s="3" t="s">
        <v>27</v>
      </c>
      <c r="B77" s="15">
        <f>'Occupancy Factor'!B24</f>
        <v>0</v>
      </c>
      <c r="C77" s="15">
        <f>'Occupancy Factor'!C24</f>
        <v>0</v>
      </c>
      <c r="D77" s="15">
        <f>'Occupancy Factor'!D24</f>
        <v>0</v>
      </c>
      <c r="E77" s="15">
        <f>'Occupancy Factor'!E24</f>
        <v>0</v>
      </c>
      <c r="F77" s="15">
        <f>'Occupancy Factor'!F24</f>
        <v>0</v>
      </c>
      <c r="G77" s="15">
        <f>'Occupancy Factor'!G24</f>
        <v>0</v>
      </c>
      <c r="H77" s="15">
        <f>'Occupancy Factor'!H24</f>
        <v>0</v>
      </c>
      <c r="I77" s="15">
        <f>'Occupancy Factor'!I24</f>
        <v>0</v>
      </c>
      <c r="J77" s="15">
        <f>'Occupancy Factor'!J24</f>
        <v>0</v>
      </c>
      <c r="K77" s="15">
        <f>'Occupancy Factor'!K24</f>
        <v>0</v>
      </c>
      <c r="L77" s="15">
        <f>'Occupancy Factor'!L24</f>
        <v>0</v>
      </c>
      <c r="M77" s="15">
        <f>'Occupancy Factor'!M24</f>
        <v>0</v>
      </c>
      <c r="N77" s="15">
        <f>'Occupancy Factor'!N24</f>
        <v>0</v>
      </c>
      <c r="O77" s="15">
        <f>'Occupancy Factor'!O24</f>
        <v>0</v>
      </c>
      <c r="P77" s="15">
        <f>'Occupancy Factor'!P24</f>
        <v>0</v>
      </c>
      <c r="Q77" s="15">
        <f>'Occupancy Factor'!Q24</f>
        <v>0</v>
      </c>
      <c r="R77" s="15">
        <f>'Occupancy Factor'!R24</f>
        <v>0</v>
      </c>
      <c r="S77" s="15">
        <f>'Occupancy Factor'!S24</f>
        <v>0</v>
      </c>
      <c r="T77" s="15">
        <f>'Occupancy Factor'!T24</f>
        <v>0</v>
      </c>
      <c r="U77" s="15">
        <f>'Occupancy Factor'!U24</f>
        <v>0</v>
      </c>
    </row>
    <row r="78" spans="1:21">
      <c r="A78" s="3" t="s">
        <v>695</v>
      </c>
      <c r="B78" s="2">
        <f>B76*B77</f>
        <v>0</v>
      </c>
      <c r="C78" s="2">
        <f t="shared" ref="C78:U78" si="74">C76*C77</f>
        <v>0</v>
      </c>
      <c r="D78" s="2">
        <f t="shared" si="74"/>
        <v>0</v>
      </c>
      <c r="E78" s="2">
        <f t="shared" si="74"/>
        <v>0</v>
      </c>
      <c r="F78" s="2">
        <f t="shared" si="74"/>
        <v>0</v>
      </c>
      <c r="G78" s="2">
        <f t="shared" si="74"/>
        <v>0</v>
      </c>
      <c r="H78" s="2">
        <f t="shared" si="74"/>
        <v>0</v>
      </c>
      <c r="I78" s="2">
        <f t="shared" si="74"/>
        <v>0</v>
      </c>
      <c r="J78" s="2">
        <f t="shared" si="74"/>
        <v>0</v>
      </c>
      <c r="K78" s="2">
        <f t="shared" si="74"/>
        <v>0</v>
      </c>
      <c r="L78" s="2">
        <f t="shared" si="74"/>
        <v>0</v>
      </c>
      <c r="M78" s="2">
        <f t="shared" si="74"/>
        <v>0</v>
      </c>
      <c r="N78" s="2">
        <f t="shared" si="74"/>
        <v>0</v>
      </c>
      <c r="O78" s="2">
        <f t="shared" si="74"/>
        <v>0</v>
      </c>
      <c r="P78" s="2">
        <f t="shared" si="74"/>
        <v>0</v>
      </c>
      <c r="Q78" s="2">
        <f t="shared" si="74"/>
        <v>0</v>
      </c>
      <c r="R78" s="2">
        <f t="shared" si="74"/>
        <v>0</v>
      </c>
      <c r="S78" s="2">
        <f t="shared" si="74"/>
        <v>0</v>
      </c>
      <c r="T78" s="2">
        <f t="shared" si="74"/>
        <v>0</v>
      </c>
      <c r="U78" s="2">
        <f t="shared" si="74"/>
        <v>0</v>
      </c>
    </row>
    <row r="79" spans="1:21">
      <c r="A79" s="3" t="s">
        <v>50</v>
      </c>
      <c r="B79" s="16">
        <f>B75*B78*9</f>
        <v>0</v>
      </c>
      <c r="C79" s="16">
        <f t="shared" ref="C79:U79" si="75">C75*C78*12</f>
        <v>0</v>
      </c>
      <c r="D79" s="16">
        <f t="shared" si="75"/>
        <v>0</v>
      </c>
      <c r="E79" s="16">
        <f t="shared" si="75"/>
        <v>0</v>
      </c>
      <c r="F79" s="16">
        <f t="shared" si="75"/>
        <v>0</v>
      </c>
      <c r="G79" s="16">
        <f t="shared" si="75"/>
        <v>0</v>
      </c>
      <c r="H79" s="16">
        <f t="shared" si="75"/>
        <v>0</v>
      </c>
      <c r="I79" s="16">
        <f t="shared" si="75"/>
        <v>0</v>
      </c>
      <c r="J79" s="16">
        <f t="shared" si="75"/>
        <v>0</v>
      </c>
      <c r="K79" s="16">
        <f t="shared" si="75"/>
        <v>0</v>
      </c>
      <c r="L79" s="16">
        <f t="shared" si="75"/>
        <v>0</v>
      </c>
      <c r="M79" s="16">
        <f t="shared" si="75"/>
        <v>0</v>
      </c>
      <c r="N79" s="16">
        <f t="shared" si="75"/>
        <v>0</v>
      </c>
      <c r="O79" s="16">
        <f t="shared" si="75"/>
        <v>0</v>
      </c>
      <c r="P79" s="16">
        <f t="shared" si="75"/>
        <v>0</v>
      </c>
      <c r="Q79" s="16">
        <f t="shared" si="75"/>
        <v>0</v>
      </c>
      <c r="R79" s="16">
        <f t="shared" si="75"/>
        <v>0</v>
      </c>
      <c r="S79" s="16">
        <f t="shared" si="75"/>
        <v>0</v>
      </c>
      <c r="T79" s="16">
        <f t="shared" si="75"/>
        <v>0</v>
      </c>
      <c r="U79" s="16">
        <f t="shared" si="75"/>
        <v>0</v>
      </c>
    </row>
    <row r="81" spans="1:21" ht="13">
      <c r="A81" s="14" t="s">
        <v>64</v>
      </c>
    </row>
    <row r="82" spans="1:21">
      <c r="A82" s="3" t="s">
        <v>622</v>
      </c>
      <c r="B82" s="15">
        <v>0</v>
      </c>
      <c r="C82" s="15">
        <v>0</v>
      </c>
      <c r="D82" s="15">
        <v>0</v>
      </c>
      <c r="E82" s="15">
        <v>0.15</v>
      </c>
      <c r="F82" s="15">
        <v>0</v>
      </c>
      <c r="G82" s="15">
        <v>0</v>
      </c>
      <c r="H82" s="15">
        <v>0.15</v>
      </c>
      <c r="I82" s="15">
        <v>0</v>
      </c>
      <c r="J82" s="15">
        <v>0</v>
      </c>
      <c r="K82" s="15">
        <v>0.15</v>
      </c>
      <c r="L82" s="15">
        <v>0</v>
      </c>
      <c r="M82" s="15">
        <v>0</v>
      </c>
      <c r="N82" s="15">
        <v>0.15</v>
      </c>
      <c r="O82" s="15">
        <v>0</v>
      </c>
      <c r="P82" s="15">
        <v>0</v>
      </c>
      <c r="Q82" s="15">
        <v>0.15</v>
      </c>
      <c r="R82" s="15">
        <v>0</v>
      </c>
      <c r="S82" s="15">
        <v>0</v>
      </c>
      <c r="T82" s="15">
        <v>0.15</v>
      </c>
      <c r="U82" s="15">
        <v>0</v>
      </c>
    </row>
    <row r="83" spans="1:21">
      <c r="A83" s="3" t="s">
        <v>65</v>
      </c>
      <c r="B83" s="329">
        <v>0</v>
      </c>
      <c r="C83" s="32">
        <f>B83*(1+C82)</f>
        <v>0</v>
      </c>
      <c r="D83" s="32">
        <f t="shared" ref="D83:U83" si="76">C83*(1+D82)</f>
        <v>0</v>
      </c>
      <c r="E83" s="32">
        <f t="shared" si="76"/>
        <v>0</v>
      </c>
      <c r="F83" s="32">
        <f t="shared" si="76"/>
        <v>0</v>
      </c>
      <c r="G83" s="32">
        <f t="shared" si="76"/>
        <v>0</v>
      </c>
      <c r="H83" s="32">
        <f t="shared" si="76"/>
        <v>0</v>
      </c>
      <c r="I83" s="32">
        <f t="shared" si="76"/>
        <v>0</v>
      </c>
      <c r="J83" s="32">
        <f t="shared" si="76"/>
        <v>0</v>
      </c>
      <c r="K83" s="32">
        <f t="shared" si="76"/>
        <v>0</v>
      </c>
      <c r="L83" s="32">
        <f t="shared" si="76"/>
        <v>0</v>
      </c>
      <c r="M83" s="32">
        <f t="shared" si="76"/>
        <v>0</v>
      </c>
      <c r="N83" s="32">
        <f t="shared" si="76"/>
        <v>0</v>
      </c>
      <c r="O83" s="32">
        <f t="shared" si="76"/>
        <v>0</v>
      </c>
      <c r="P83" s="32">
        <f t="shared" si="76"/>
        <v>0</v>
      </c>
      <c r="Q83" s="32">
        <f t="shared" si="76"/>
        <v>0</v>
      </c>
      <c r="R83" s="32">
        <f t="shared" si="76"/>
        <v>0</v>
      </c>
      <c r="S83" s="32">
        <f t="shared" si="76"/>
        <v>0</v>
      </c>
      <c r="T83" s="32">
        <f t="shared" si="76"/>
        <v>0</v>
      </c>
      <c r="U83" s="32">
        <f t="shared" si="76"/>
        <v>0</v>
      </c>
    </row>
    <row r="84" spans="1:21">
      <c r="A84" s="3" t="s">
        <v>21</v>
      </c>
      <c r="B84" s="2">
        <f>MC!B71</f>
        <v>300</v>
      </c>
      <c r="C84" s="2">
        <f>B84</f>
        <v>300</v>
      </c>
      <c r="D84" s="2">
        <f t="shared" ref="D84:U84" si="77">C84</f>
        <v>300</v>
      </c>
      <c r="E84" s="2">
        <f t="shared" si="77"/>
        <v>300</v>
      </c>
      <c r="F84" s="2">
        <f t="shared" si="77"/>
        <v>300</v>
      </c>
      <c r="G84" s="2">
        <f t="shared" si="77"/>
        <v>300</v>
      </c>
      <c r="H84" s="2">
        <f t="shared" si="77"/>
        <v>300</v>
      </c>
      <c r="I84" s="2">
        <f t="shared" si="77"/>
        <v>300</v>
      </c>
      <c r="J84" s="2">
        <f t="shared" si="77"/>
        <v>300</v>
      </c>
      <c r="K84" s="2">
        <f t="shared" si="77"/>
        <v>300</v>
      </c>
      <c r="L84" s="2">
        <f t="shared" si="77"/>
        <v>300</v>
      </c>
      <c r="M84" s="2">
        <f t="shared" si="77"/>
        <v>300</v>
      </c>
      <c r="N84" s="2">
        <f t="shared" si="77"/>
        <v>300</v>
      </c>
      <c r="O84" s="2">
        <f t="shared" si="77"/>
        <v>300</v>
      </c>
      <c r="P84" s="2">
        <f t="shared" si="77"/>
        <v>300</v>
      </c>
      <c r="Q84" s="2">
        <f t="shared" si="77"/>
        <v>300</v>
      </c>
      <c r="R84" s="2">
        <f t="shared" si="77"/>
        <v>300</v>
      </c>
      <c r="S84" s="2">
        <f t="shared" si="77"/>
        <v>300</v>
      </c>
      <c r="T84" s="2">
        <f t="shared" si="77"/>
        <v>300</v>
      </c>
      <c r="U84" s="2">
        <f t="shared" si="77"/>
        <v>300</v>
      </c>
    </row>
    <row r="85" spans="1:21">
      <c r="A85" s="3" t="s">
        <v>27</v>
      </c>
      <c r="B85" s="6">
        <f>'Occupancy Factor'!B26</f>
        <v>0</v>
      </c>
      <c r="C85" s="6">
        <f>'Occupancy Factor'!C26</f>
        <v>0</v>
      </c>
      <c r="D85" s="6">
        <f>'Occupancy Factor'!D26</f>
        <v>0</v>
      </c>
      <c r="E85" s="6">
        <f>'Occupancy Factor'!E26</f>
        <v>0</v>
      </c>
      <c r="F85" s="6">
        <f>'Occupancy Factor'!F26</f>
        <v>0</v>
      </c>
      <c r="G85" s="6">
        <f>'Occupancy Factor'!G26</f>
        <v>0</v>
      </c>
      <c r="H85" s="6">
        <f>'Occupancy Factor'!H26</f>
        <v>0</v>
      </c>
      <c r="I85" s="6">
        <f>'Occupancy Factor'!I26</f>
        <v>0</v>
      </c>
      <c r="J85" s="6">
        <f>'Occupancy Factor'!J26</f>
        <v>0</v>
      </c>
      <c r="K85" s="6">
        <f>'Occupancy Factor'!K26</f>
        <v>0</v>
      </c>
      <c r="L85" s="6">
        <f>'Occupancy Factor'!L26</f>
        <v>0</v>
      </c>
      <c r="M85" s="6">
        <f>'Occupancy Factor'!M26</f>
        <v>0</v>
      </c>
      <c r="N85" s="6">
        <f>'Occupancy Factor'!N26</f>
        <v>0</v>
      </c>
      <c r="O85" s="6">
        <f>'Occupancy Factor'!O26</f>
        <v>0</v>
      </c>
      <c r="P85" s="6">
        <f>'Occupancy Factor'!P26</f>
        <v>0</v>
      </c>
      <c r="Q85" s="6">
        <f>'Occupancy Factor'!Q26</f>
        <v>0</v>
      </c>
      <c r="R85" s="6">
        <f>'Occupancy Factor'!R26</f>
        <v>0</v>
      </c>
      <c r="S85" s="6">
        <f>'Occupancy Factor'!S26</f>
        <v>0</v>
      </c>
      <c r="T85" s="6">
        <f>'Occupancy Factor'!T26</f>
        <v>0</v>
      </c>
      <c r="U85" s="6">
        <f>'Occupancy Factor'!U26</f>
        <v>0</v>
      </c>
    </row>
    <row r="86" spans="1:21">
      <c r="A86" s="3" t="s">
        <v>66</v>
      </c>
      <c r="B86" s="2">
        <f>B84*B85</f>
        <v>0</v>
      </c>
      <c r="C86" s="2">
        <f t="shared" ref="C86:U86" si="78">C84*C85</f>
        <v>0</v>
      </c>
      <c r="D86" s="2">
        <f t="shared" si="78"/>
        <v>0</v>
      </c>
      <c r="E86" s="2">
        <f t="shared" si="78"/>
        <v>0</v>
      </c>
      <c r="F86" s="2">
        <f t="shared" si="78"/>
        <v>0</v>
      </c>
      <c r="G86" s="2">
        <f t="shared" si="78"/>
        <v>0</v>
      </c>
      <c r="H86" s="2">
        <f t="shared" si="78"/>
        <v>0</v>
      </c>
      <c r="I86" s="2">
        <f t="shared" si="78"/>
        <v>0</v>
      </c>
      <c r="J86" s="2">
        <f t="shared" si="78"/>
        <v>0</v>
      </c>
      <c r="K86" s="2">
        <f t="shared" si="78"/>
        <v>0</v>
      </c>
      <c r="L86" s="2">
        <f t="shared" si="78"/>
        <v>0</v>
      </c>
      <c r="M86" s="2">
        <f t="shared" si="78"/>
        <v>0</v>
      </c>
      <c r="N86" s="2">
        <f t="shared" si="78"/>
        <v>0</v>
      </c>
      <c r="O86" s="2">
        <f t="shared" si="78"/>
        <v>0</v>
      </c>
      <c r="P86" s="2">
        <f t="shared" si="78"/>
        <v>0</v>
      </c>
      <c r="Q86" s="2">
        <f t="shared" si="78"/>
        <v>0</v>
      </c>
      <c r="R86" s="2">
        <f t="shared" si="78"/>
        <v>0</v>
      </c>
      <c r="S86" s="2">
        <f t="shared" si="78"/>
        <v>0</v>
      </c>
      <c r="T86" s="2">
        <f t="shared" si="78"/>
        <v>0</v>
      </c>
      <c r="U86" s="2">
        <f t="shared" si="78"/>
        <v>0</v>
      </c>
    </row>
    <row r="87" spans="1:21">
      <c r="A87" s="3" t="s">
        <v>50</v>
      </c>
      <c r="B87" s="16">
        <f>B83*B86*9</f>
        <v>0</v>
      </c>
      <c r="C87" s="16">
        <f t="shared" ref="C87:U87" si="79">C83*C86*12</f>
        <v>0</v>
      </c>
      <c r="D87" s="16">
        <f t="shared" si="79"/>
        <v>0</v>
      </c>
      <c r="E87" s="16">
        <f t="shared" si="79"/>
        <v>0</v>
      </c>
      <c r="F87" s="16">
        <f t="shared" si="79"/>
        <v>0</v>
      </c>
      <c r="G87" s="16">
        <f t="shared" si="79"/>
        <v>0</v>
      </c>
      <c r="H87" s="16">
        <f t="shared" si="79"/>
        <v>0</v>
      </c>
      <c r="I87" s="16">
        <f t="shared" si="79"/>
        <v>0</v>
      </c>
      <c r="J87" s="16">
        <f t="shared" si="79"/>
        <v>0</v>
      </c>
      <c r="K87" s="16">
        <f t="shared" si="79"/>
        <v>0</v>
      </c>
      <c r="L87" s="16">
        <f t="shared" si="79"/>
        <v>0</v>
      </c>
      <c r="M87" s="16">
        <f t="shared" si="79"/>
        <v>0</v>
      </c>
      <c r="N87" s="16">
        <f t="shared" si="79"/>
        <v>0</v>
      </c>
      <c r="O87" s="16">
        <f t="shared" si="79"/>
        <v>0</v>
      </c>
      <c r="P87" s="16">
        <f t="shared" si="79"/>
        <v>0</v>
      </c>
      <c r="Q87" s="16">
        <f t="shared" si="79"/>
        <v>0</v>
      </c>
      <c r="R87" s="16">
        <f t="shared" si="79"/>
        <v>0</v>
      </c>
      <c r="S87" s="16">
        <f t="shared" si="79"/>
        <v>0</v>
      </c>
      <c r="T87" s="16">
        <f t="shared" si="79"/>
        <v>0</v>
      </c>
      <c r="U87" s="16">
        <f t="shared" si="79"/>
        <v>0</v>
      </c>
    </row>
    <row r="88" spans="1:21">
      <c r="A88" s="3"/>
      <c r="B88" s="9"/>
      <c r="C88" s="9"/>
      <c r="D88" s="9"/>
      <c r="E88" s="9"/>
      <c r="F88" s="9"/>
      <c r="G88" s="9"/>
      <c r="H88" s="9"/>
      <c r="I88" s="9"/>
      <c r="J88" s="9"/>
      <c r="K88" s="9"/>
      <c r="L88" s="9"/>
      <c r="M88" s="9"/>
      <c r="N88" s="9"/>
      <c r="O88" s="9"/>
      <c r="P88" s="9"/>
      <c r="Q88" s="9"/>
      <c r="R88" s="9"/>
      <c r="S88" s="9"/>
      <c r="T88" s="9"/>
      <c r="U88" s="9"/>
    </row>
    <row r="89" spans="1:21" ht="13">
      <c r="A89" s="14" t="s">
        <v>633</v>
      </c>
      <c r="B89" s="9"/>
      <c r="C89" s="9"/>
      <c r="D89" s="9"/>
      <c r="E89" s="9"/>
      <c r="F89" s="9"/>
      <c r="G89" s="9"/>
      <c r="H89" s="9"/>
      <c r="I89" s="9"/>
      <c r="J89" s="9"/>
      <c r="K89" s="9"/>
      <c r="L89" s="9"/>
      <c r="M89" s="9"/>
      <c r="N89" s="9"/>
      <c r="O89" s="9"/>
      <c r="P89" s="9"/>
      <c r="Q89" s="9"/>
      <c r="R89" s="9"/>
      <c r="S89" s="9"/>
      <c r="T89" s="9"/>
      <c r="U89" s="9"/>
    </row>
    <row r="90" spans="1:21">
      <c r="A90" s="3" t="s">
        <v>622</v>
      </c>
      <c r="B90" s="15">
        <v>0</v>
      </c>
      <c r="C90" s="15">
        <v>0</v>
      </c>
      <c r="D90" s="15">
        <v>0</v>
      </c>
      <c r="E90" s="15">
        <v>0.15</v>
      </c>
      <c r="F90" s="15">
        <v>0</v>
      </c>
      <c r="G90" s="15">
        <v>0</v>
      </c>
      <c r="H90" s="15">
        <v>0.15</v>
      </c>
      <c r="I90" s="15">
        <v>0</v>
      </c>
      <c r="J90" s="15">
        <v>0</v>
      </c>
      <c r="K90" s="15">
        <v>0.15</v>
      </c>
      <c r="L90" s="15">
        <v>0</v>
      </c>
      <c r="M90" s="15">
        <v>0</v>
      </c>
      <c r="N90" s="15">
        <v>0.15</v>
      </c>
      <c r="O90" s="15">
        <v>0</v>
      </c>
      <c r="P90" s="15">
        <v>0</v>
      </c>
      <c r="Q90" s="15">
        <v>0.15</v>
      </c>
      <c r="R90" s="15">
        <v>0</v>
      </c>
      <c r="S90" s="15">
        <v>0</v>
      </c>
      <c r="T90" s="15">
        <v>0.15</v>
      </c>
      <c r="U90" s="15">
        <v>0</v>
      </c>
    </row>
    <row r="91" spans="1:21">
      <c r="A91" s="3" t="s">
        <v>634</v>
      </c>
      <c r="B91" s="329">
        <v>0</v>
      </c>
      <c r="C91" s="32">
        <f>B91*(1+C90)</f>
        <v>0</v>
      </c>
      <c r="D91" s="32">
        <f t="shared" ref="D91" si="80">C91*(1+D90)</f>
        <v>0</v>
      </c>
      <c r="E91" s="32">
        <f t="shared" ref="E91" si="81">D91*(1+E90)</f>
        <v>0</v>
      </c>
      <c r="F91" s="32">
        <f t="shared" ref="F91" si="82">E91*(1+F90)</f>
        <v>0</v>
      </c>
      <c r="G91" s="32">
        <f t="shared" ref="G91" si="83">F91*(1+G90)</f>
        <v>0</v>
      </c>
      <c r="H91" s="32">
        <f t="shared" ref="H91" si="84">G91*(1+H90)</f>
        <v>0</v>
      </c>
      <c r="I91" s="32">
        <f t="shared" ref="I91" si="85">H91*(1+I90)</f>
        <v>0</v>
      </c>
      <c r="J91" s="32">
        <f t="shared" ref="J91" si="86">I91*(1+J90)</f>
        <v>0</v>
      </c>
      <c r="K91" s="32">
        <f t="shared" ref="K91" si="87">J91*(1+K90)</f>
        <v>0</v>
      </c>
      <c r="L91" s="32">
        <f t="shared" ref="L91" si="88">K91*(1+L90)</f>
        <v>0</v>
      </c>
      <c r="M91" s="32">
        <f t="shared" ref="M91" si="89">L91*(1+M90)</f>
        <v>0</v>
      </c>
      <c r="N91" s="32">
        <f t="shared" ref="N91" si="90">M91*(1+N90)</f>
        <v>0</v>
      </c>
      <c r="O91" s="32">
        <f t="shared" ref="O91" si="91">N91*(1+O90)</f>
        <v>0</v>
      </c>
      <c r="P91" s="32">
        <f t="shared" ref="P91" si="92">O91*(1+P90)</f>
        <v>0</v>
      </c>
      <c r="Q91" s="32">
        <f t="shared" ref="Q91" si="93">P91*(1+Q90)</f>
        <v>0</v>
      </c>
      <c r="R91" s="32">
        <f t="shared" ref="R91" si="94">Q91*(1+R90)</f>
        <v>0</v>
      </c>
      <c r="S91" s="32">
        <f t="shared" ref="S91" si="95">R91*(1+S90)</f>
        <v>0</v>
      </c>
      <c r="T91" s="32">
        <f t="shared" ref="T91" si="96">S91*(1+T90)</f>
        <v>0</v>
      </c>
      <c r="U91" s="32">
        <f t="shared" ref="U91" si="97">T91*(1+U90)</f>
        <v>0</v>
      </c>
    </row>
    <row r="92" spans="1:21">
      <c r="A92" s="3" t="s">
        <v>51</v>
      </c>
      <c r="B92" s="9">
        <v>30</v>
      </c>
      <c r="C92" s="9">
        <v>30</v>
      </c>
      <c r="D92" s="9">
        <v>30</v>
      </c>
      <c r="E92" s="9">
        <v>30</v>
      </c>
      <c r="F92" s="9">
        <v>30</v>
      </c>
      <c r="G92" s="9">
        <v>30</v>
      </c>
      <c r="H92" s="9">
        <v>30</v>
      </c>
      <c r="I92" s="9">
        <v>30</v>
      </c>
      <c r="J92" s="9">
        <v>30</v>
      </c>
      <c r="K92" s="9">
        <v>30</v>
      </c>
      <c r="L92" s="9">
        <v>30</v>
      </c>
      <c r="M92" s="9">
        <v>30</v>
      </c>
      <c r="N92" s="9">
        <v>30</v>
      </c>
      <c r="O92" s="9">
        <v>30</v>
      </c>
      <c r="P92" s="9">
        <v>30</v>
      </c>
      <c r="Q92" s="9">
        <v>30</v>
      </c>
      <c r="R92" s="9">
        <v>30</v>
      </c>
      <c r="S92" s="9">
        <v>30</v>
      </c>
      <c r="T92" s="9">
        <v>30</v>
      </c>
      <c r="U92" s="9">
        <v>30</v>
      </c>
    </row>
    <row r="93" spans="1:21">
      <c r="A93" s="3" t="s">
        <v>27</v>
      </c>
      <c r="B93" s="6">
        <f>'Occupancy Factor'!B28</f>
        <v>0</v>
      </c>
      <c r="C93" s="6">
        <f>'Occupancy Factor'!C28</f>
        <v>0</v>
      </c>
      <c r="D93" s="6">
        <f>'Occupancy Factor'!D28</f>
        <v>0</v>
      </c>
      <c r="E93" s="6">
        <f>'Occupancy Factor'!E28</f>
        <v>0</v>
      </c>
      <c r="F93" s="6">
        <f>'Occupancy Factor'!F28</f>
        <v>0</v>
      </c>
      <c r="G93" s="6">
        <f>'Occupancy Factor'!G28</f>
        <v>0</v>
      </c>
      <c r="H93" s="6">
        <f>'Occupancy Factor'!H28</f>
        <v>0</v>
      </c>
      <c r="I93" s="6">
        <f>'Occupancy Factor'!I28</f>
        <v>0</v>
      </c>
      <c r="J93" s="6">
        <f>'Occupancy Factor'!J28</f>
        <v>0</v>
      </c>
      <c r="K93" s="6">
        <f>'Occupancy Factor'!K28</f>
        <v>0</v>
      </c>
      <c r="L93" s="6">
        <f>'Occupancy Factor'!L28</f>
        <v>0</v>
      </c>
      <c r="M93" s="6">
        <f>'Occupancy Factor'!M28</f>
        <v>0</v>
      </c>
      <c r="N93" s="6">
        <f>'Occupancy Factor'!N28</f>
        <v>0</v>
      </c>
      <c r="O93" s="6">
        <f>'Occupancy Factor'!O28</f>
        <v>0</v>
      </c>
      <c r="P93" s="6">
        <f>'Occupancy Factor'!P28</f>
        <v>0</v>
      </c>
      <c r="Q93" s="6">
        <f>'Occupancy Factor'!Q28</f>
        <v>0</v>
      </c>
      <c r="R93" s="6">
        <f>'Occupancy Factor'!R28</f>
        <v>0</v>
      </c>
      <c r="S93" s="6">
        <f>'Occupancy Factor'!S28</f>
        <v>0</v>
      </c>
      <c r="T93" s="6">
        <f>'Occupancy Factor'!T28</f>
        <v>0</v>
      </c>
      <c r="U93" s="6">
        <f>'Occupancy Factor'!U28</f>
        <v>0</v>
      </c>
    </row>
    <row r="94" spans="1:21">
      <c r="A94" s="3" t="s">
        <v>635</v>
      </c>
      <c r="B94" s="9">
        <f>B92*B93</f>
        <v>0</v>
      </c>
      <c r="C94" s="9">
        <f t="shared" ref="C94:U94" si="98">C92*C93</f>
        <v>0</v>
      </c>
      <c r="D94" s="9">
        <f t="shared" si="98"/>
        <v>0</v>
      </c>
      <c r="E94" s="9">
        <f t="shared" si="98"/>
        <v>0</v>
      </c>
      <c r="F94" s="9">
        <f t="shared" si="98"/>
        <v>0</v>
      </c>
      <c r="G94" s="9">
        <f t="shared" si="98"/>
        <v>0</v>
      </c>
      <c r="H94" s="9">
        <f t="shared" si="98"/>
        <v>0</v>
      </c>
      <c r="I94" s="9">
        <f t="shared" si="98"/>
        <v>0</v>
      </c>
      <c r="J94" s="9">
        <f t="shared" si="98"/>
        <v>0</v>
      </c>
      <c r="K94" s="9">
        <f t="shared" si="98"/>
        <v>0</v>
      </c>
      <c r="L94" s="9">
        <f t="shared" si="98"/>
        <v>0</v>
      </c>
      <c r="M94" s="9">
        <f t="shared" si="98"/>
        <v>0</v>
      </c>
      <c r="N94" s="9">
        <f t="shared" si="98"/>
        <v>0</v>
      </c>
      <c r="O94" s="9">
        <f t="shared" si="98"/>
        <v>0</v>
      </c>
      <c r="P94" s="9">
        <f t="shared" si="98"/>
        <v>0</v>
      </c>
      <c r="Q94" s="9">
        <f t="shared" si="98"/>
        <v>0</v>
      </c>
      <c r="R94" s="9">
        <f t="shared" si="98"/>
        <v>0</v>
      </c>
      <c r="S94" s="9">
        <f t="shared" si="98"/>
        <v>0</v>
      </c>
      <c r="T94" s="9">
        <f t="shared" si="98"/>
        <v>0</v>
      </c>
      <c r="U94" s="9">
        <f t="shared" si="98"/>
        <v>0</v>
      </c>
    </row>
    <row r="95" spans="1:21">
      <c r="B95" s="13">
        <f>B91*B94*9</f>
        <v>0</v>
      </c>
      <c r="C95" s="13">
        <f t="shared" ref="C95:U95" si="99">C91*C94*12</f>
        <v>0</v>
      </c>
      <c r="D95" s="13">
        <f t="shared" si="99"/>
        <v>0</v>
      </c>
      <c r="E95" s="13">
        <f t="shared" si="99"/>
        <v>0</v>
      </c>
      <c r="F95" s="13">
        <f t="shared" si="99"/>
        <v>0</v>
      </c>
      <c r="G95" s="13">
        <f t="shared" si="99"/>
        <v>0</v>
      </c>
      <c r="H95" s="13">
        <f t="shared" si="99"/>
        <v>0</v>
      </c>
      <c r="I95" s="13">
        <f t="shared" si="99"/>
        <v>0</v>
      </c>
      <c r="J95" s="13">
        <f t="shared" si="99"/>
        <v>0</v>
      </c>
      <c r="K95" s="13">
        <f t="shared" si="99"/>
        <v>0</v>
      </c>
      <c r="L95" s="13">
        <f t="shared" si="99"/>
        <v>0</v>
      </c>
      <c r="M95" s="13">
        <f t="shared" si="99"/>
        <v>0</v>
      </c>
      <c r="N95" s="13">
        <f t="shared" si="99"/>
        <v>0</v>
      </c>
      <c r="O95" s="13">
        <f t="shared" si="99"/>
        <v>0</v>
      </c>
      <c r="P95" s="13">
        <f t="shared" si="99"/>
        <v>0</v>
      </c>
      <c r="Q95" s="13">
        <f t="shared" si="99"/>
        <v>0</v>
      </c>
      <c r="R95" s="13">
        <f t="shared" si="99"/>
        <v>0</v>
      </c>
      <c r="S95" s="13">
        <f t="shared" si="99"/>
        <v>0</v>
      </c>
      <c r="T95" s="13">
        <f t="shared" si="99"/>
        <v>0</v>
      </c>
      <c r="U95" s="13">
        <f t="shared" si="99"/>
        <v>0</v>
      </c>
    </row>
    <row r="96" spans="1:21">
      <c r="B96" s="9"/>
      <c r="C96" s="9"/>
      <c r="D96" s="9"/>
      <c r="E96" s="9"/>
      <c r="F96" s="9"/>
      <c r="G96" s="9"/>
      <c r="H96" s="9"/>
      <c r="I96" s="9"/>
      <c r="J96" s="9"/>
      <c r="K96" s="9"/>
      <c r="L96" s="9"/>
      <c r="M96" s="9"/>
      <c r="N96" s="9"/>
      <c r="O96" s="9"/>
      <c r="P96" s="9"/>
      <c r="Q96" s="9"/>
      <c r="R96" s="9"/>
      <c r="S96" s="9"/>
      <c r="T96" s="9"/>
      <c r="U96" s="9"/>
    </row>
    <row r="97" spans="1:21">
      <c r="A97" s="3"/>
      <c r="B97" s="9"/>
      <c r="C97" s="9"/>
      <c r="D97" s="9"/>
      <c r="E97" s="9"/>
      <c r="F97" s="9"/>
      <c r="G97" s="9"/>
      <c r="H97" s="9"/>
      <c r="I97" s="9"/>
      <c r="J97" s="9"/>
      <c r="K97" s="9"/>
      <c r="L97" s="9"/>
      <c r="M97" s="9"/>
      <c r="N97" s="9"/>
      <c r="O97" s="9"/>
      <c r="P97" s="9"/>
      <c r="Q97" s="9"/>
      <c r="R97" s="9"/>
      <c r="S97" s="9"/>
      <c r="T97" s="9"/>
      <c r="U97" s="9"/>
    </row>
    <row r="98" spans="1:21" ht="13.5" thickBot="1">
      <c r="A98" s="1" t="s">
        <v>67</v>
      </c>
      <c r="B98" s="277">
        <f>B31+B42+B50+B59+B79+B87+B70+B95</f>
        <v>0</v>
      </c>
      <c r="C98" s="277">
        <f t="shared" ref="C98:U98" si="100">C31+C42+C50+C59+C79+C87+C70+C95</f>
        <v>0</v>
      </c>
      <c r="D98" s="277">
        <f t="shared" si="100"/>
        <v>0</v>
      </c>
      <c r="E98" s="277">
        <f t="shared" si="100"/>
        <v>0</v>
      </c>
      <c r="F98" s="277">
        <f t="shared" si="100"/>
        <v>0</v>
      </c>
      <c r="G98" s="277">
        <f t="shared" si="100"/>
        <v>0</v>
      </c>
      <c r="H98" s="277">
        <f t="shared" si="100"/>
        <v>0</v>
      </c>
      <c r="I98" s="277">
        <f t="shared" si="100"/>
        <v>0</v>
      </c>
      <c r="J98" s="277">
        <f t="shared" si="100"/>
        <v>0</v>
      </c>
      <c r="K98" s="277">
        <f t="shared" si="100"/>
        <v>0</v>
      </c>
      <c r="L98" s="277">
        <f t="shared" si="100"/>
        <v>0</v>
      </c>
      <c r="M98" s="277">
        <f t="shared" si="100"/>
        <v>0</v>
      </c>
      <c r="N98" s="277">
        <f t="shared" si="100"/>
        <v>0</v>
      </c>
      <c r="O98" s="277">
        <f t="shared" si="100"/>
        <v>0</v>
      </c>
      <c r="P98" s="277">
        <f t="shared" si="100"/>
        <v>0</v>
      </c>
      <c r="Q98" s="277">
        <f t="shared" si="100"/>
        <v>0</v>
      </c>
      <c r="R98" s="277">
        <f t="shared" si="100"/>
        <v>0</v>
      </c>
      <c r="S98" s="277">
        <f t="shared" si="100"/>
        <v>0</v>
      </c>
      <c r="T98" s="277">
        <f t="shared" si="100"/>
        <v>0</v>
      </c>
      <c r="U98" s="277">
        <f t="shared" si="100"/>
        <v>0</v>
      </c>
    </row>
    <row r="99" spans="1:21" ht="13" thickTop="1"/>
    <row r="100" spans="1:21" hidden="1">
      <c r="A100" s="2" t="s">
        <v>136</v>
      </c>
      <c r="B100" s="7">
        <v>1200</v>
      </c>
      <c r="C100" s="2" t="s">
        <v>163</v>
      </c>
    </row>
    <row r="101" spans="1:21" hidden="1">
      <c r="A101" s="2" t="s">
        <v>137</v>
      </c>
      <c r="B101" s="2">
        <v>50</v>
      </c>
    </row>
    <row r="102" spans="1:21" hidden="1">
      <c r="A102" s="2" t="s">
        <v>138</v>
      </c>
      <c r="B102" s="7">
        <f>B100*B101</f>
        <v>60000</v>
      </c>
    </row>
    <row r="103" spans="1:21" hidden="1">
      <c r="A103" s="2" t="s">
        <v>139</v>
      </c>
      <c r="B103" s="2">
        <f>B102/1000</f>
        <v>60</v>
      </c>
      <c r="I103" s="3" t="s">
        <v>15</v>
      </c>
      <c r="J103" s="2">
        <v>2</v>
      </c>
      <c r="K103" s="7"/>
    </row>
    <row r="104" spans="1:21" hidden="1">
      <c r="A104" s="2" t="s">
        <v>140</v>
      </c>
      <c r="B104" s="2">
        <v>45</v>
      </c>
      <c r="I104" s="3" t="s">
        <v>125</v>
      </c>
      <c r="J104" s="7">
        <v>7500</v>
      </c>
      <c r="K104" s="7"/>
    </row>
    <row r="105" spans="1:21" hidden="1">
      <c r="A105" s="2" t="s">
        <v>141</v>
      </c>
      <c r="B105" s="20">
        <f>B103/B104</f>
        <v>1.3333333333333333</v>
      </c>
      <c r="C105" s="17"/>
      <c r="I105" s="3"/>
      <c r="K105" s="7"/>
    </row>
    <row r="106" spans="1:21" hidden="1">
      <c r="A106" s="2" t="s">
        <v>144</v>
      </c>
      <c r="B106" s="20">
        <f>B105*B28</f>
        <v>0</v>
      </c>
      <c r="C106" s="17"/>
      <c r="I106" s="3" t="s">
        <v>111</v>
      </c>
      <c r="J106" s="7">
        <v>15000</v>
      </c>
      <c r="K106" s="7"/>
    </row>
    <row r="107" spans="1:21" hidden="1">
      <c r="B107" s="20"/>
      <c r="C107" s="17"/>
      <c r="I107" s="3" t="s">
        <v>112</v>
      </c>
      <c r="J107" s="18">
        <v>0.34435261707988979</v>
      </c>
      <c r="K107" s="7"/>
    </row>
    <row r="108" spans="1:21" hidden="1">
      <c r="A108" s="2" t="s">
        <v>143</v>
      </c>
      <c r="B108" s="7">
        <f>2000000/2</f>
        <v>1000000</v>
      </c>
      <c r="C108" s="15"/>
      <c r="H108" s="17"/>
      <c r="I108" s="3"/>
      <c r="J108" s="18"/>
      <c r="K108" s="7"/>
    </row>
    <row r="109" spans="1:21" ht="13" hidden="1">
      <c r="A109" s="2" t="s">
        <v>142</v>
      </c>
      <c r="B109" s="9">
        <f>B108/50</f>
        <v>20000</v>
      </c>
      <c r="C109" s="15"/>
      <c r="H109" s="17"/>
      <c r="I109" s="14" t="s">
        <v>115</v>
      </c>
      <c r="J109" s="7">
        <v>79400</v>
      </c>
      <c r="K109" s="7"/>
    </row>
    <row r="110" spans="1:21" ht="13" hidden="1">
      <c r="B110" s="9"/>
      <c r="C110" s="15"/>
      <c r="H110" s="17"/>
      <c r="I110" s="14" t="s">
        <v>116</v>
      </c>
      <c r="J110" s="17">
        <v>1.82277318640955</v>
      </c>
      <c r="K110" s="7"/>
    </row>
    <row r="115" spans="9:11">
      <c r="I115" s="3"/>
    </row>
    <row r="116" spans="9:11">
      <c r="I116" s="3"/>
      <c r="J116" s="27"/>
    </row>
    <row r="125" spans="9:11" ht="13">
      <c r="I125" s="1"/>
      <c r="K125" s="7"/>
    </row>
    <row r="126" spans="9:11">
      <c r="I126" s="3"/>
      <c r="K126" s="7"/>
    </row>
    <row r="127" spans="9:11">
      <c r="I127" s="3"/>
      <c r="K127" s="7"/>
    </row>
    <row r="128" spans="9:11">
      <c r="I128" s="3"/>
      <c r="J128" s="7"/>
      <c r="K128" s="7"/>
    </row>
    <row r="129" spans="9:11">
      <c r="I129" s="3"/>
      <c r="K129" s="7"/>
    </row>
    <row r="130" spans="9:11">
      <c r="I130" s="3"/>
      <c r="J130" s="21"/>
      <c r="K130" s="7"/>
    </row>
    <row r="131" spans="9:11">
      <c r="I131" s="3"/>
      <c r="J131" s="21"/>
      <c r="K131" s="7"/>
    </row>
    <row r="132" spans="9:11">
      <c r="I132" s="3"/>
      <c r="J132" s="21"/>
      <c r="K132" s="7"/>
    </row>
    <row r="133" spans="9:11">
      <c r="I133" s="3"/>
      <c r="J133" s="23"/>
      <c r="K133" s="7"/>
    </row>
    <row r="134" spans="9:11">
      <c r="I134" s="3"/>
      <c r="J134" s="22"/>
      <c r="K134" s="7"/>
    </row>
    <row r="137" spans="9:11">
      <c r="J137" s="9"/>
    </row>
    <row r="278" spans="7:7">
      <c r="G278" s="2">
        <f>SUM(G230:G277)</f>
        <v>0</v>
      </c>
    </row>
    <row r="319" spans="1:3" ht="13">
      <c r="A319" s="333" t="s">
        <v>699</v>
      </c>
      <c r="B319" s="334" t="s">
        <v>700</v>
      </c>
      <c r="C319" s="73" t="s">
        <v>701</v>
      </c>
    </row>
    <row r="320" spans="1:3" ht="13">
      <c r="A320" s="335"/>
      <c r="B320" s="335"/>
      <c r="C320" s="335"/>
    </row>
    <row r="321" spans="1:7" ht="26">
      <c r="A321" s="336" t="s">
        <v>702</v>
      </c>
      <c r="B321" s="337" t="s">
        <v>703</v>
      </c>
      <c r="C321" s="335"/>
    </row>
    <row r="322" spans="1:7" ht="26">
      <c r="A322" s="335"/>
      <c r="B322" s="70" t="s">
        <v>704</v>
      </c>
      <c r="C322" s="338" t="s">
        <v>258</v>
      </c>
    </row>
    <row r="323" spans="1:7" ht="26">
      <c r="A323" s="335"/>
      <c r="B323" s="70" t="s">
        <v>705</v>
      </c>
      <c r="C323" s="338" t="s">
        <v>258</v>
      </c>
    </row>
    <row r="325" spans="1:7" ht="26">
      <c r="A325" s="339" t="s">
        <v>706</v>
      </c>
      <c r="B325" s="334" t="s">
        <v>700</v>
      </c>
      <c r="C325" s="334" t="s">
        <v>701</v>
      </c>
      <c r="D325" s="334" t="s">
        <v>707</v>
      </c>
      <c r="E325" s="334" t="s">
        <v>708</v>
      </c>
      <c r="F325" s="340" t="s">
        <v>709</v>
      </c>
      <c r="G325" s="341" t="s">
        <v>710</v>
      </c>
    </row>
    <row r="326" spans="1:7" ht="26">
      <c r="A326" s="342">
        <v>1</v>
      </c>
      <c r="B326" s="73" t="s">
        <v>711</v>
      </c>
      <c r="C326" s="335"/>
      <c r="D326" s="335"/>
      <c r="E326" s="335"/>
      <c r="F326" s="335"/>
      <c r="G326" s="335"/>
    </row>
    <row r="327" spans="1:7" ht="13">
      <c r="A327" s="335"/>
      <c r="B327" s="70" t="s">
        <v>712</v>
      </c>
      <c r="C327" s="69" t="s">
        <v>713</v>
      </c>
      <c r="D327" s="105">
        <v>1</v>
      </c>
      <c r="E327" s="72">
        <v>5000</v>
      </c>
      <c r="F327" s="71">
        <v>12</v>
      </c>
      <c r="G327" s="72">
        <v>60000</v>
      </c>
    </row>
    <row r="328" spans="1:7" ht="13">
      <c r="A328" s="335"/>
      <c r="B328" s="70" t="s">
        <v>714</v>
      </c>
      <c r="C328" s="69" t="s">
        <v>713</v>
      </c>
      <c r="D328" s="105">
        <v>1</v>
      </c>
      <c r="E328" s="72">
        <v>5000</v>
      </c>
      <c r="F328" s="71">
        <v>18</v>
      </c>
      <c r="G328" s="72">
        <v>90000</v>
      </c>
    </row>
    <row r="329" spans="1:7" ht="13">
      <c r="A329" s="335"/>
      <c r="B329" s="335"/>
      <c r="C329" s="335"/>
      <c r="D329" s="335"/>
      <c r="E329" s="335"/>
      <c r="F329" s="335"/>
      <c r="G329" s="335"/>
    </row>
    <row r="330" spans="1:7" ht="26">
      <c r="A330" s="342">
        <v>2</v>
      </c>
      <c r="B330" s="73" t="s">
        <v>715</v>
      </c>
      <c r="C330" s="335"/>
      <c r="D330" s="335"/>
      <c r="E330" s="335"/>
      <c r="F330" s="335"/>
      <c r="G330" s="335"/>
    </row>
    <row r="331" spans="1:7" ht="13">
      <c r="A331" s="335"/>
      <c r="B331" s="70" t="s">
        <v>716</v>
      </c>
      <c r="C331" s="69" t="s">
        <v>717</v>
      </c>
      <c r="D331" s="105">
        <v>1</v>
      </c>
      <c r="E331" s="72">
        <v>14800</v>
      </c>
      <c r="F331" s="71">
        <v>90</v>
      </c>
      <c r="G331" s="72">
        <v>1332000</v>
      </c>
    </row>
    <row r="332" spans="1:7" ht="13">
      <c r="A332" s="335"/>
      <c r="B332" s="70" t="s">
        <v>718</v>
      </c>
      <c r="C332" s="69" t="s">
        <v>717</v>
      </c>
      <c r="D332" s="105">
        <v>1</v>
      </c>
      <c r="E332" s="72">
        <v>11750</v>
      </c>
      <c r="F332" s="71">
        <v>14</v>
      </c>
      <c r="G332" s="72">
        <v>164500</v>
      </c>
    </row>
    <row r="333" spans="1:7" ht="13">
      <c r="A333" s="335"/>
      <c r="B333" s="70" t="s">
        <v>719</v>
      </c>
      <c r="C333" s="69" t="s">
        <v>713</v>
      </c>
      <c r="D333" s="105">
        <v>1</v>
      </c>
      <c r="E333" s="72">
        <v>5000</v>
      </c>
      <c r="F333" s="71">
        <v>11</v>
      </c>
      <c r="G333" s="72">
        <v>55000</v>
      </c>
    </row>
    <row r="334" spans="1:7" ht="26">
      <c r="A334" s="335"/>
      <c r="B334" s="70" t="s">
        <v>720</v>
      </c>
      <c r="C334" s="69" t="s">
        <v>713</v>
      </c>
      <c r="D334" s="105">
        <v>1</v>
      </c>
      <c r="E334" s="106">
        <v>100</v>
      </c>
      <c r="F334" s="71">
        <v>35</v>
      </c>
      <c r="G334" s="72">
        <v>3500</v>
      </c>
    </row>
    <row r="335" spans="1:7" ht="13">
      <c r="A335" s="335"/>
      <c r="B335" s="335"/>
      <c r="C335" s="335"/>
      <c r="D335" s="335"/>
      <c r="E335" s="335"/>
      <c r="F335" s="335"/>
      <c r="G335" s="335"/>
    </row>
    <row r="336" spans="1:7" ht="26">
      <c r="A336" s="342">
        <v>3</v>
      </c>
      <c r="B336" s="73" t="s">
        <v>721</v>
      </c>
      <c r="C336" s="335"/>
      <c r="D336" s="335"/>
      <c r="E336" s="335"/>
      <c r="F336" s="335"/>
      <c r="G336" s="335"/>
    </row>
    <row r="337" spans="1:7" ht="26">
      <c r="A337" s="335"/>
      <c r="B337" s="70" t="s">
        <v>722</v>
      </c>
      <c r="C337" s="69" t="s">
        <v>717</v>
      </c>
      <c r="D337" s="105">
        <v>1</v>
      </c>
      <c r="E337" s="71">
        <v>835</v>
      </c>
      <c r="F337" s="71">
        <v>25</v>
      </c>
      <c r="G337" s="72">
        <v>20875</v>
      </c>
    </row>
    <row r="338" spans="1:7" ht="26">
      <c r="A338" s="335"/>
      <c r="B338" s="70" t="s">
        <v>723</v>
      </c>
      <c r="C338" s="69" t="s">
        <v>717</v>
      </c>
      <c r="D338" s="105">
        <v>1</v>
      </c>
      <c r="E338" s="343">
        <v>1125</v>
      </c>
      <c r="F338" s="71">
        <v>475</v>
      </c>
      <c r="G338" s="72">
        <v>534375</v>
      </c>
    </row>
    <row r="339" spans="1:7" ht="26">
      <c r="A339" s="335"/>
      <c r="B339" s="70" t="s">
        <v>724</v>
      </c>
      <c r="C339" s="69" t="s">
        <v>717</v>
      </c>
      <c r="D339" s="105">
        <v>1</v>
      </c>
      <c r="E339" s="343">
        <v>3125</v>
      </c>
      <c r="F339" s="71">
        <v>475</v>
      </c>
      <c r="G339" s="72">
        <v>1484375</v>
      </c>
    </row>
    <row r="340" spans="1:7" ht="13">
      <c r="A340" s="335"/>
      <c r="B340" s="335"/>
      <c r="C340" s="335"/>
      <c r="D340" s="335"/>
      <c r="E340" s="335"/>
      <c r="F340" s="335"/>
      <c r="G340" s="335"/>
    </row>
    <row r="341" spans="1:7" ht="26">
      <c r="A341" s="342">
        <v>4</v>
      </c>
      <c r="B341" s="73" t="s">
        <v>725</v>
      </c>
      <c r="C341" s="335"/>
      <c r="D341" s="335"/>
      <c r="E341" s="335"/>
      <c r="F341" s="335"/>
      <c r="G341" s="335"/>
    </row>
    <row r="342" spans="1:7" ht="26">
      <c r="A342" s="335"/>
      <c r="B342" s="70" t="s">
        <v>726</v>
      </c>
      <c r="C342" s="69" t="s">
        <v>727</v>
      </c>
      <c r="D342" s="105">
        <v>1</v>
      </c>
      <c r="E342" s="71">
        <v>3</v>
      </c>
      <c r="F342" s="72">
        <v>260000</v>
      </c>
      <c r="G342" s="72">
        <v>780000</v>
      </c>
    </row>
    <row r="343" spans="1:7" ht="26">
      <c r="A343" s="335"/>
      <c r="B343" s="70" t="s">
        <v>728</v>
      </c>
      <c r="C343" s="69" t="s">
        <v>727</v>
      </c>
      <c r="D343" s="105">
        <v>1</v>
      </c>
      <c r="E343" s="71">
        <v>8.57</v>
      </c>
      <c r="F343" s="72">
        <v>260000</v>
      </c>
      <c r="G343" s="72">
        <v>2228200</v>
      </c>
    </row>
    <row r="344" spans="1:7" ht="13">
      <c r="A344" s="335"/>
      <c r="B344" s="335"/>
      <c r="C344" s="335"/>
      <c r="D344" s="335"/>
      <c r="E344" s="335"/>
      <c r="F344" s="335"/>
      <c r="G344" s="335"/>
    </row>
    <row r="345" spans="1:7" ht="26">
      <c r="A345" s="342">
        <v>5</v>
      </c>
      <c r="B345" s="73" t="s">
        <v>729</v>
      </c>
      <c r="C345" s="335"/>
      <c r="D345" s="335"/>
      <c r="E345" s="335"/>
      <c r="F345" s="335"/>
      <c r="G345" s="335"/>
    </row>
    <row r="346" spans="1:7" ht="26">
      <c r="A346" s="335"/>
      <c r="B346" s="70" t="s">
        <v>730</v>
      </c>
      <c r="C346" s="69" t="s">
        <v>717</v>
      </c>
      <c r="D346" s="105">
        <v>1</v>
      </c>
      <c r="E346" s="71">
        <v>937</v>
      </c>
      <c r="F346" s="71">
        <v>435</v>
      </c>
      <c r="G346" s="72">
        <v>407595</v>
      </c>
    </row>
    <row r="347" spans="1:7" ht="26">
      <c r="A347" s="335"/>
      <c r="B347" s="70" t="s">
        <v>731</v>
      </c>
      <c r="C347" s="69" t="s">
        <v>717</v>
      </c>
      <c r="D347" s="105">
        <v>1</v>
      </c>
      <c r="E347" s="343">
        <v>1256</v>
      </c>
      <c r="F347" s="71">
        <v>435</v>
      </c>
      <c r="G347" s="72">
        <v>546360</v>
      </c>
    </row>
    <row r="348" spans="1:7" ht="26">
      <c r="A348" s="335"/>
      <c r="B348" s="70" t="s">
        <v>732</v>
      </c>
      <c r="C348" s="69" t="s">
        <v>717</v>
      </c>
      <c r="D348" s="105">
        <v>1</v>
      </c>
      <c r="E348" s="71">
        <v>135</v>
      </c>
      <c r="F348" s="71">
        <v>32</v>
      </c>
      <c r="G348" s="72">
        <v>4320</v>
      </c>
    </row>
    <row r="349" spans="1:7" ht="13">
      <c r="A349" s="335"/>
      <c r="B349" s="335"/>
      <c r="C349" s="335"/>
      <c r="D349" s="335"/>
      <c r="E349" s="335"/>
      <c r="F349" s="335"/>
      <c r="G349" s="335"/>
    </row>
    <row r="350" spans="1:7" ht="13">
      <c r="A350" s="342">
        <v>6</v>
      </c>
      <c r="B350" s="73" t="s">
        <v>733</v>
      </c>
      <c r="C350" s="335"/>
      <c r="D350" s="335"/>
      <c r="E350" s="335"/>
      <c r="F350" s="335"/>
      <c r="G350" s="335"/>
    </row>
    <row r="351" spans="1:7" ht="13">
      <c r="A351" s="335"/>
      <c r="B351" s="70" t="s">
        <v>734</v>
      </c>
      <c r="C351" s="69" t="s">
        <v>713</v>
      </c>
      <c r="D351" s="105">
        <v>1</v>
      </c>
      <c r="E351" s="343">
        <v>3600</v>
      </c>
      <c r="F351" s="71">
        <v>330</v>
      </c>
      <c r="G351" s="72">
        <v>1188000</v>
      </c>
    </row>
    <row r="352" spans="1:7" ht="13">
      <c r="A352" s="335"/>
      <c r="B352" s="335"/>
      <c r="C352" s="335"/>
      <c r="D352" s="335"/>
      <c r="E352" s="335"/>
      <c r="F352" s="335"/>
      <c r="G352" s="335"/>
    </row>
    <row r="353" spans="1:7" ht="26">
      <c r="A353" s="342">
        <v>7</v>
      </c>
      <c r="B353" s="73" t="s">
        <v>735</v>
      </c>
      <c r="C353" s="335"/>
      <c r="D353" s="335"/>
      <c r="E353" s="335"/>
      <c r="F353" s="335"/>
      <c r="G353" s="335"/>
    </row>
    <row r="354" spans="1:7" ht="26">
      <c r="A354" s="335"/>
      <c r="B354" s="70" t="s">
        <v>736</v>
      </c>
      <c r="C354" s="69" t="s">
        <v>713</v>
      </c>
      <c r="D354" s="105">
        <v>1</v>
      </c>
      <c r="E354" s="343">
        <v>4500</v>
      </c>
      <c r="F354" s="71">
        <v>105</v>
      </c>
      <c r="G354" s="72">
        <v>472500</v>
      </c>
    </row>
    <row r="355" spans="1:7" ht="13">
      <c r="A355" s="344"/>
      <c r="B355" s="70" t="s">
        <v>737</v>
      </c>
      <c r="C355" s="69" t="s">
        <v>713</v>
      </c>
      <c r="D355" s="105">
        <v>1</v>
      </c>
      <c r="E355" s="343">
        <v>3100</v>
      </c>
      <c r="F355" s="343">
        <v>1150</v>
      </c>
      <c r="G355" s="72">
        <v>3565000</v>
      </c>
    </row>
    <row r="356" spans="1:7" ht="13">
      <c r="A356" s="335"/>
      <c r="B356" s="335"/>
      <c r="C356" s="335"/>
      <c r="D356" s="335"/>
      <c r="E356" s="335"/>
      <c r="F356" s="335"/>
      <c r="G356" s="335"/>
    </row>
    <row r="357" spans="1:7" ht="26">
      <c r="A357" s="342">
        <v>8</v>
      </c>
      <c r="B357" s="73" t="s">
        <v>738</v>
      </c>
      <c r="C357" s="335"/>
      <c r="D357" s="335"/>
      <c r="E357" s="335"/>
      <c r="F357" s="335"/>
      <c r="G357" s="335"/>
    </row>
    <row r="358" spans="1:7" ht="13">
      <c r="A358" s="335"/>
      <c r="B358" s="70" t="s">
        <v>739</v>
      </c>
      <c r="C358" s="69" t="s">
        <v>713</v>
      </c>
      <c r="D358" s="105">
        <v>1</v>
      </c>
      <c r="E358" s="71">
        <v>180</v>
      </c>
      <c r="F358" s="343">
        <v>1800</v>
      </c>
      <c r="G358" s="72">
        <v>324000</v>
      </c>
    </row>
    <row r="359" spans="1:7" ht="26">
      <c r="A359" s="335"/>
      <c r="B359" s="70" t="s">
        <v>740</v>
      </c>
      <c r="C359" s="69" t="s">
        <v>713</v>
      </c>
      <c r="D359" s="105">
        <v>1</v>
      </c>
      <c r="E359" s="71">
        <v>155</v>
      </c>
      <c r="F359" s="343">
        <v>1650</v>
      </c>
      <c r="G359" s="72">
        <v>255750</v>
      </c>
    </row>
    <row r="360" spans="1:7" ht="13">
      <c r="A360" s="335"/>
      <c r="B360" s="415"/>
      <c r="C360" s="416"/>
      <c r="D360" s="416"/>
      <c r="E360" s="416"/>
      <c r="F360" s="417"/>
      <c r="G360" s="335"/>
    </row>
    <row r="361" spans="1:7" ht="13">
      <c r="A361" s="335"/>
      <c r="B361" s="412" t="s">
        <v>741</v>
      </c>
      <c r="C361" s="413"/>
      <c r="D361" s="413"/>
      <c r="E361" s="413"/>
      <c r="F361" s="414"/>
      <c r="G361" s="345">
        <v>13516350</v>
      </c>
    </row>
    <row r="615" spans="7:7">
      <c r="G615" s="2">
        <f>SUM(G586:G614)</f>
        <v>0</v>
      </c>
    </row>
    <row r="638" spans="1:3">
      <c r="A638" s="2">
        <v>5</v>
      </c>
      <c r="B638" s="2" t="s">
        <v>486</v>
      </c>
    </row>
    <row r="640" spans="1:3" ht="26">
      <c r="A640" s="65">
        <v>1</v>
      </c>
      <c r="B640" s="73" t="s">
        <v>742</v>
      </c>
      <c r="C640" s="346">
        <f>G688</f>
        <v>8092275</v>
      </c>
    </row>
    <row r="641" spans="1:7" ht="39">
      <c r="A641" s="335"/>
      <c r="B641" s="70" t="s">
        <v>743</v>
      </c>
      <c r="C641" s="347">
        <f>G739</f>
        <v>1276235</v>
      </c>
    </row>
    <row r="642" spans="1:7" ht="13">
      <c r="A642" s="335"/>
      <c r="B642" s="70" t="s">
        <v>744</v>
      </c>
      <c r="C642" s="347">
        <f>G774</f>
        <v>628382</v>
      </c>
    </row>
    <row r="643" spans="1:7" ht="13">
      <c r="A643" s="335"/>
      <c r="B643" s="70" t="s">
        <v>745</v>
      </c>
      <c r="C643" s="347">
        <f>G814</f>
        <v>2784500</v>
      </c>
    </row>
    <row r="644" spans="1:7" ht="26">
      <c r="A644" s="335"/>
      <c r="B644" s="70" t="s">
        <v>746</v>
      </c>
      <c r="C644" s="347">
        <f>SUM(C640:C643)</f>
        <v>12781392</v>
      </c>
    </row>
    <row r="647" spans="1:7" ht="13">
      <c r="A647" s="333" t="s">
        <v>414</v>
      </c>
      <c r="B647" s="334" t="s">
        <v>323</v>
      </c>
      <c r="C647" s="334" t="s">
        <v>324</v>
      </c>
      <c r="D647" s="334" t="s">
        <v>357</v>
      </c>
      <c r="E647" s="334" t="s">
        <v>325</v>
      </c>
      <c r="F647" s="340" t="s">
        <v>326</v>
      </c>
      <c r="G647" s="348" t="s">
        <v>204</v>
      </c>
    </row>
    <row r="648" spans="1:7" ht="26">
      <c r="A648" s="74">
        <v>1</v>
      </c>
      <c r="B648" s="73" t="s">
        <v>747</v>
      </c>
      <c r="C648" s="335"/>
      <c r="D648" s="335"/>
      <c r="E648" s="335"/>
      <c r="F648" s="335"/>
      <c r="G648" s="335"/>
    </row>
    <row r="649" spans="1:7" ht="13">
      <c r="A649" s="335"/>
      <c r="B649" s="70" t="s">
        <v>327</v>
      </c>
      <c r="C649" s="69" t="s">
        <v>328</v>
      </c>
      <c r="D649" s="105">
        <v>1</v>
      </c>
      <c r="E649" s="72">
        <v>2000</v>
      </c>
      <c r="F649" s="71">
        <v>12</v>
      </c>
      <c r="G649" s="72">
        <f>D649*E649*F649</f>
        <v>24000</v>
      </c>
    </row>
    <row r="650" spans="1:7" ht="13">
      <c r="A650" s="335"/>
      <c r="B650" s="70" t="s">
        <v>329</v>
      </c>
      <c r="C650" s="69" t="s">
        <v>328</v>
      </c>
      <c r="D650" s="105">
        <v>1</v>
      </c>
      <c r="E650" s="72">
        <v>2000</v>
      </c>
      <c r="F650" s="71">
        <v>18</v>
      </c>
      <c r="G650" s="72">
        <f>D650*E650*F650</f>
        <v>36000</v>
      </c>
    </row>
    <row r="651" spans="1:7" ht="13">
      <c r="A651" s="335"/>
      <c r="B651" s="335"/>
      <c r="C651" s="335"/>
      <c r="D651" s="335"/>
      <c r="E651" s="335"/>
      <c r="F651" s="335"/>
      <c r="G651" s="335"/>
    </row>
    <row r="652" spans="1:7" ht="26">
      <c r="A652" s="74">
        <v>2</v>
      </c>
      <c r="B652" s="73" t="s">
        <v>748</v>
      </c>
      <c r="C652" s="335"/>
      <c r="D652" s="335"/>
      <c r="E652" s="335"/>
      <c r="F652" s="335"/>
      <c r="G652" s="335"/>
    </row>
    <row r="653" spans="1:7" ht="13">
      <c r="A653" s="335"/>
      <c r="B653" s="70" t="s">
        <v>330</v>
      </c>
      <c r="C653" s="69" t="s">
        <v>331</v>
      </c>
      <c r="D653" s="105">
        <v>1</v>
      </c>
      <c r="E653" s="72">
        <v>6500</v>
      </c>
      <c r="F653" s="71">
        <v>90</v>
      </c>
      <c r="G653" s="72">
        <f>D653*E653*F653</f>
        <v>585000</v>
      </c>
    </row>
    <row r="654" spans="1:7" ht="13">
      <c r="A654" s="335"/>
      <c r="B654" s="70" t="s">
        <v>332</v>
      </c>
      <c r="C654" s="69" t="s">
        <v>331</v>
      </c>
      <c r="D654" s="105">
        <v>1</v>
      </c>
      <c r="E654" s="72">
        <v>5650</v>
      </c>
      <c r="F654" s="71">
        <v>14</v>
      </c>
      <c r="G654" s="72">
        <f>D654*E654*F654</f>
        <v>79100</v>
      </c>
    </row>
    <row r="655" spans="1:7" ht="13">
      <c r="A655" s="335"/>
      <c r="B655" s="70" t="s">
        <v>333</v>
      </c>
      <c r="C655" s="69" t="s">
        <v>328</v>
      </c>
      <c r="D655" s="105">
        <v>1</v>
      </c>
      <c r="E655" s="72">
        <v>2000</v>
      </c>
      <c r="F655" s="71">
        <v>11</v>
      </c>
      <c r="G655" s="72">
        <f>D655*E655*F655</f>
        <v>22000</v>
      </c>
    </row>
    <row r="656" spans="1:7" ht="26">
      <c r="A656" s="335"/>
      <c r="B656" s="70" t="s">
        <v>334</v>
      </c>
      <c r="C656" s="69" t="s">
        <v>328</v>
      </c>
      <c r="D656" s="105">
        <v>1</v>
      </c>
      <c r="E656" s="72">
        <v>2000</v>
      </c>
      <c r="F656" s="71">
        <v>35</v>
      </c>
      <c r="G656" s="72">
        <f>D656*E656*F656</f>
        <v>70000</v>
      </c>
    </row>
    <row r="657" spans="1:7" ht="13">
      <c r="A657" s="335"/>
      <c r="B657" s="335"/>
      <c r="C657" s="335"/>
      <c r="D657" s="335"/>
      <c r="E657" s="335"/>
      <c r="F657" s="335"/>
      <c r="G657" s="335"/>
    </row>
    <row r="658" spans="1:7" ht="26">
      <c r="A658" s="74">
        <v>3</v>
      </c>
      <c r="B658" s="73" t="s">
        <v>749</v>
      </c>
      <c r="C658" s="335"/>
      <c r="D658" s="335"/>
      <c r="E658" s="335"/>
      <c r="F658" s="335"/>
      <c r="G658" s="335"/>
    </row>
    <row r="659" spans="1:7" ht="26">
      <c r="A659" s="335"/>
      <c r="B659" s="70" t="s">
        <v>335</v>
      </c>
      <c r="C659" s="69" t="s">
        <v>331</v>
      </c>
      <c r="D659" s="105">
        <v>1</v>
      </c>
      <c r="E659" s="71">
        <v>455</v>
      </c>
      <c r="F659" s="71">
        <v>25</v>
      </c>
      <c r="G659" s="72">
        <f>D659*E659*F659</f>
        <v>11375</v>
      </c>
    </row>
    <row r="660" spans="1:7" ht="26">
      <c r="A660" s="335"/>
      <c r="B660" s="70" t="s">
        <v>336</v>
      </c>
      <c r="C660" s="69" t="s">
        <v>331</v>
      </c>
      <c r="D660" s="105">
        <v>1</v>
      </c>
      <c r="E660" s="71">
        <v>575</v>
      </c>
      <c r="F660" s="71">
        <v>475</v>
      </c>
      <c r="G660" s="72">
        <f>D660*E660*F660</f>
        <v>273125</v>
      </c>
    </row>
    <row r="661" spans="1:7" ht="26">
      <c r="A661" s="335"/>
      <c r="B661" s="70" t="s">
        <v>337</v>
      </c>
      <c r="C661" s="69" t="s">
        <v>331</v>
      </c>
      <c r="D661" s="105">
        <v>1</v>
      </c>
      <c r="E661" s="343">
        <v>1755</v>
      </c>
      <c r="F661" s="71">
        <v>475</v>
      </c>
      <c r="G661" s="72">
        <f>D661*E661*F661</f>
        <v>833625</v>
      </c>
    </row>
    <row r="662" spans="1:7" ht="13">
      <c r="A662" s="335"/>
      <c r="B662" s="335"/>
      <c r="C662" s="335"/>
      <c r="D662" s="335"/>
      <c r="E662" s="335"/>
      <c r="F662" s="335"/>
      <c r="G662" s="335"/>
    </row>
    <row r="663" spans="1:7" ht="26">
      <c r="A663" s="74">
        <v>4</v>
      </c>
      <c r="B663" s="73" t="s">
        <v>750</v>
      </c>
      <c r="C663" s="335"/>
      <c r="D663" s="335"/>
      <c r="E663" s="335"/>
      <c r="F663" s="335"/>
      <c r="G663" s="335"/>
    </row>
    <row r="664" spans="1:7" ht="26">
      <c r="A664" s="335"/>
      <c r="B664" s="70" t="s">
        <v>338</v>
      </c>
      <c r="C664" s="69" t="s">
        <v>339</v>
      </c>
      <c r="D664" s="105">
        <v>1</v>
      </c>
      <c r="E664" s="71">
        <v>1.45</v>
      </c>
      <c r="F664" s="72">
        <v>260000</v>
      </c>
      <c r="G664" s="72">
        <f>D664*E664*F664</f>
        <v>377000</v>
      </c>
    </row>
    <row r="665" spans="1:7" ht="26">
      <c r="A665" s="335"/>
      <c r="B665" s="70" t="s">
        <v>340</v>
      </c>
      <c r="C665" s="69" t="s">
        <v>339</v>
      </c>
      <c r="D665" s="105">
        <v>1</v>
      </c>
      <c r="E665" s="71">
        <v>4.55</v>
      </c>
      <c r="F665" s="72">
        <v>260000</v>
      </c>
      <c r="G665" s="72">
        <f>D665*E665*F665</f>
        <v>1183000</v>
      </c>
    </row>
    <row r="666" spans="1:7" ht="13">
      <c r="A666" s="335"/>
      <c r="B666" s="335"/>
      <c r="C666" s="335"/>
      <c r="D666" s="335"/>
      <c r="E666" s="335"/>
      <c r="F666" s="335"/>
      <c r="G666" s="335"/>
    </row>
    <row r="667" spans="1:7" ht="26">
      <c r="A667" s="74">
        <v>5</v>
      </c>
      <c r="B667" s="73" t="s">
        <v>751</v>
      </c>
      <c r="C667" s="335"/>
      <c r="D667" s="335"/>
      <c r="E667" s="335"/>
      <c r="F667" s="335"/>
      <c r="G667" s="335"/>
    </row>
    <row r="668" spans="1:7" ht="26">
      <c r="A668" s="335"/>
      <c r="B668" s="70" t="s">
        <v>341</v>
      </c>
      <c r="C668" s="69" t="s">
        <v>331</v>
      </c>
      <c r="D668" s="105">
        <v>1</v>
      </c>
      <c r="E668" s="71">
        <v>465</v>
      </c>
      <c r="F668" s="71">
        <v>435</v>
      </c>
      <c r="G668" s="72">
        <f>D668*E668*F668</f>
        <v>202275</v>
      </c>
    </row>
    <row r="669" spans="1:7" ht="26">
      <c r="A669" s="335"/>
      <c r="B669" s="70" t="s">
        <v>342</v>
      </c>
      <c r="C669" s="69" t="s">
        <v>331</v>
      </c>
      <c r="D669" s="105">
        <v>1</v>
      </c>
      <c r="E669" s="71">
        <v>585</v>
      </c>
      <c r="F669" s="71">
        <v>435</v>
      </c>
      <c r="G669" s="72">
        <f>D669*E669*F669</f>
        <v>254475</v>
      </c>
    </row>
    <row r="670" spans="1:7" ht="26">
      <c r="A670" s="335"/>
      <c r="B670" s="70" t="s">
        <v>343</v>
      </c>
      <c r="C670" s="69" t="s">
        <v>331</v>
      </c>
      <c r="D670" s="105">
        <v>1</v>
      </c>
      <c r="E670" s="343">
        <v>7050</v>
      </c>
      <c r="F670" s="71">
        <v>32</v>
      </c>
      <c r="G670" s="72">
        <f>D670*E670*F670</f>
        <v>225600</v>
      </c>
    </row>
    <row r="671" spans="1:7" ht="13">
      <c r="A671" s="335"/>
      <c r="B671" s="335"/>
      <c r="C671" s="335"/>
      <c r="D671" s="335"/>
      <c r="E671" s="335"/>
      <c r="F671" s="335"/>
      <c r="G671" s="335"/>
    </row>
    <row r="672" spans="1:7" ht="13">
      <c r="A672" s="74">
        <v>6</v>
      </c>
      <c r="B672" s="73" t="s">
        <v>752</v>
      </c>
      <c r="C672" s="335"/>
      <c r="D672" s="335"/>
      <c r="E672" s="335"/>
      <c r="F672" s="335"/>
      <c r="G672" s="335"/>
    </row>
    <row r="673" spans="1:7" ht="13">
      <c r="A673" s="335"/>
      <c r="B673" s="70" t="s">
        <v>344</v>
      </c>
      <c r="C673" s="69" t="s">
        <v>328</v>
      </c>
      <c r="D673" s="105">
        <v>1</v>
      </c>
      <c r="E673" s="343">
        <v>1650</v>
      </c>
      <c r="F673" s="71">
        <v>330</v>
      </c>
      <c r="G673" s="72">
        <f>D673*E673*F673</f>
        <v>544500</v>
      </c>
    </row>
    <row r="674" spans="1:7" ht="13">
      <c r="A674" s="335"/>
      <c r="B674" s="70" t="s">
        <v>345</v>
      </c>
      <c r="C674" s="69" t="s">
        <v>328</v>
      </c>
      <c r="D674" s="105">
        <v>1</v>
      </c>
      <c r="E674" s="343">
        <v>1050</v>
      </c>
      <c r="F674" s="71">
        <v>250</v>
      </c>
      <c r="G674" s="72">
        <f>D674*E674*F674</f>
        <v>262500</v>
      </c>
    </row>
    <row r="675" spans="1:7" ht="13">
      <c r="A675" s="335"/>
      <c r="B675" s="70" t="s">
        <v>346</v>
      </c>
      <c r="C675" s="69" t="s">
        <v>328</v>
      </c>
      <c r="D675" s="105">
        <v>1</v>
      </c>
      <c r="E675" s="71">
        <v>135</v>
      </c>
      <c r="F675" s="71">
        <v>650</v>
      </c>
      <c r="G675" s="72">
        <f>D675*E675*F675</f>
        <v>87750</v>
      </c>
    </row>
    <row r="676" spans="1:7" ht="13">
      <c r="A676" s="335"/>
      <c r="B676" s="335"/>
      <c r="C676" s="335"/>
      <c r="D676" s="335"/>
      <c r="E676" s="335"/>
      <c r="F676" s="335"/>
      <c r="G676" s="335"/>
    </row>
    <row r="677" spans="1:7" ht="26">
      <c r="A677" s="74">
        <v>7</v>
      </c>
      <c r="B677" s="73" t="s">
        <v>753</v>
      </c>
      <c r="C677" s="335"/>
      <c r="D677" s="335"/>
      <c r="E677" s="335"/>
      <c r="F677" s="335"/>
      <c r="G677" s="335"/>
    </row>
    <row r="678" spans="1:7" ht="26">
      <c r="A678" s="335"/>
      <c r="B678" s="70" t="s">
        <v>347</v>
      </c>
      <c r="C678" s="69" t="s">
        <v>328</v>
      </c>
      <c r="D678" s="105">
        <v>1</v>
      </c>
      <c r="E678" s="343">
        <v>2000</v>
      </c>
      <c r="F678" s="71">
        <v>105</v>
      </c>
      <c r="G678" s="72">
        <f>D678*E678*F678</f>
        <v>210000</v>
      </c>
    </row>
    <row r="679" spans="1:7" ht="13">
      <c r="A679" s="335"/>
      <c r="B679" s="70" t="s">
        <v>348</v>
      </c>
      <c r="C679" s="69" t="s">
        <v>328</v>
      </c>
      <c r="D679" s="105">
        <v>1</v>
      </c>
      <c r="E679" s="343">
        <v>1915</v>
      </c>
      <c r="F679" s="343">
        <v>1150</v>
      </c>
      <c r="G679" s="72">
        <f>D679*E679*F679</f>
        <v>2202250</v>
      </c>
    </row>
    <row r="680" spans="1:7" ht="13">
      <c r="A680" s="335"/>
      <c r="B680" s="335"/>
      <c r="C680" s="335"/>
      <c r="D680" s="335"/>
      <c r="E680" s="335"/>
      <c r="F680" s="335"/>
      <c r="G680" s="335"/>
    </row>
    <row r="681" spans="1:7" ht="26">
      <c r="A681" s="74">
        <v>8</v>
      </c>
      <c r="B681" s="73" t="s">
        <v>754</v>
      </c>
      <c r="C681" s="335"/>
      <c r="D681" s="335"/>
      <c r="E681" s="335"/>
      <c r="F681" s="335"/>
      <c r="G681" s="335"/>
    </row>
    <row r="682" spans="1:7" ht="13">
      <c r="A682" s="335"/>
      <c r="B682" s="70" t="s">
        <v>349</v>
      </c>
      <c r="C682" s="69" t="s">
        <v>328</v>
      </c>
      <c r="D682" s="105">
        <v>1</v>
      </c>
      <c r="E682" s="71">
        <v>84</v>
      </c>
      <c r="F682" s="343">
        <v>1800</v>
      </c>
      <c r="G682" s="72">
        <f>D682*E682*F682</f>
        <v>151200</v>
      </c>
    </row>
    <row r="683" spans="1:7" ht="26">
      <c r="A683" s="335"/>
      <c r="B683" s="70" t="s">
        <v>350</v>
      </c>
      <c r="C683" s="69" t="s">
        <v>328</v>
      </c>
      <c r="D683" s="105">
        <v>1</v>
      </c>
      <c r="E683" s="71">
        <v>250</v>
      </c>
      <c r="F683" s="343">
        <v>1650</v>
      </c>
      <c r="G683" s="72">
        <f>D683*E683*F683</f>
        <v>412500</v>
      </c>
    </row>
    <row r="684" spans="1:7" ht="13">
      <c r="A684" s="335"/>
      <c r="B684" s="335"/>
      <c r="C684" s="335"/>
      <c r="D684" s="335"/>
      <c r="E684" s="335"/>
      <c r="F684" s="335"/>
      <c r="G684" s="335"/>
    </row>
    <row r="685" spans="1:7" ht="26">
      <c r="A685" s="74">
        <v>9</v>
      </c>
      <c r="B685" s="73" t="s">
        <v>755</v>
      </c>
      <c r="C685" s="335"/>
      <c r="D685" s="335"/>
      <c r="E685" s="335"/>
      <c r="F685" s="335"/>
      <c r="G685" s="335"/>
    </row>
    <row r="686" spans="1:7" ht="13">
      <c r="A686" s="335"/>
      <c r="B686" s="70" t="s">
        <v>351</v>
      </c>
      <c r="C686" s="69" t="s">
        <v>352</v>
      </c>
      <c r="D686" s="105">
        <v>1</v>
      </c>
      <c r="E686" s="71">
        <v>40</v>
      </c>
      <c r="F686" s="71">
        <v>650</v>
      </c>
      <c r="G686" s="72">
        <f>D686*E686*F686</f>
        <v>26000</v>
      </c>
    </row>
    <row r="687" spans="1:7" ht="26">
      <c r="A687" s="335"/>
      <c r="B687" s="70" t="s">
        <v>354</v>
      </c>
      <c r="C687" s="69" t="s">
        <v>353</v>
      </c>
      <c r="D687" s="105">
        <v>1</v>
      </c>
      <c r="E687" s="71">
        <v>2</v>
      </c>
      <c r="F687" s="343">
        <v>9500</v>
      </c>
      <c r="G687" s="72">
        <f>D687*E687*F687</f>
        <v>19000</v>
      </c>
    </row>
    <row r="688" spans="1:7" ht="13">
      <c r="A688" s="335"/>
      <c r="B688" s="412" t="s">
        <v>321</v>
      </c>
      <c r="C688" s="413"/>
      <c r="D688" s="413"/>
      <c r="E688" s="413"/>
      <c r="F688" s="414"/>
      <c r="G688" s="349">
        <f>SUM(G649:G687)</f>
        <v>8092275</v>
      </c>
    </row>
    <row r="691" spans="1:7" ht="13">
      <c r="A691" s="73" t="s">
        <v>756</v>
      </c>
      <c r="B691" s="334" t="s">
        <v>700</v>
      </c>
      <c r="C691" s="334" t="s">
        <v>701</v>
      </c>
      <c r="D691" s="334" t="s">
        <v>757</v>
      </c>
      <c r="E691" s="350" t="s">
        <v>708</v>
      </c>
      <c r="F691" s="348" t="s">
        <v>709</v>
      </c>
      <c r="G691" s="348" t="s">
        <v>710</v>
      </c>
    </row>
    <row r="692" spans="1:7" ht="156">
      <c r="A692" s="125">
        <v>1</v>
      </c>
      <c r="B692" s="339" t="s">
        <v>758</v>
      </c>
      <c r="C692" s="64" t="s">
        <v>243</v>
      </c>
      <c r="D692" s="107">
        <v>1</v>
      </c>
      <c r="E692" s="137">
        <v>40</v>
      </c>
      <c r="F692" s="351">
        <v>450</v>
      </c>
      <c r="G692" s="352">
        <v>97200</v>
      </c>
    </row>
    <row r="693" spans="1:7" ht="13">
      <c r="A693" s="335"/>
      <c r="B693" s="335"/>
      <c r="C693" s="335"/>
      <c r="D693" s="335"/>
      <c r="E693" s="335"/>
      <c r="F693" s="335"/>
      <c r="G693" s="353"/>
    </row>
    <row r="694" spans="1:7" ht="104">
      <c r="A694" s="74">
        <v>2</v>
      </c>
      <c r="B694" s="339" t="s">
        <v>759</v>
      </c>
      <c r="C694" s="66" t="s">
        <v>243</v>
      </c>
      <c r="D694" s="104">
        <v>1</v>
      </c>
      <c r="E694" s="138">
        <v>55</v>
      </c>
      <c r="F694" s="354">
        <v>350</v>
      </c>
      <c r="G694" s="355">
        <v>46200</v>
      </c>
    </row>
    <row r="695" spans="1:7" ht="13">
      <c r="A695" s="335"/>
      <c r="B695" s="335"/>
      <c r="C695" s="335"/>
      <c r="D695" s="335"/>
      <c r="E695" s="335"/>
      <c r="F695" s="335"/>
      <c r="G695" s="353"/>
    </row>
    <row r="696" spans="1:7" ht="143">
      <c r="A696" s="125">
        <v>3</v>
      </c>
      <c r="B696" s="339" t="s">
        <v>760</v>
      </c>
      <c r="C696" s="344"/>
      <c r="D696" s="344"/>
      <c r="E696" s="344"/>
      <c r="F696" s="344"/>
      <c r="G696" s="356"/>
    </row>
    <row r="697" spans="1:7" ht="26">
      <c r="A697" s="75" t="s">
        <v>244</v>
      </c>
      <c r="B697" s="70" t="s">
        <v>245</v>
      </c>
      <c r="C697" s="69" t="s">
        <v>246</v>
      </c>
      <c r="D697" s="105">
        <v>1</v>
      </c>
      <c r="E697" s="106">
        <v>90</v>
      </c>
      <c r="F697" s="106">
        <v>39</v>
      </c>
      <c r="G697" s="357">
        <v>7020</v>
      </c>
    </row>
    <row r="698" spans="1:7" ht="26">
      <c r="A698" s="75" t="s">
        <v>247</v>
      </c>
      <c r="B698" s="70" t="s">
        <v>248</v>
      </c>
      <c r="C698" s="69" t="s">
        <v>246</v>
      </c>
      <c r="D698" s="105">
        <v>1</v>
      </c>
      <c r="E698" s="106">
        <v>45</v>
      </c>
      <c r="F698" s="106">
        <v>41</v>
      </c>
      <c r="G698" s="357">
        <v>3887</v>
      </c>
    </row>
    <row r="699" spans="1:7" ht="13">
      <c r="A699" s="335"/>
      <c r="B699" s="335"/>
      <c r="C699" s="335"/>
      <c r="D699" s="335"/>
      <c r="E699" s="335"/>
      <c r="F699" s="335"/>
      <c r="G699" s="353"/>
    </row>
    <row r="700" spans="1:7" ht="182">
      <c r="A700" s="74">
        <v>4</v>
      </c>
      <c r="B700" s="73" t="s">
        <v>249</v>
      </c>
      <c r="C700" s="339"/>
      <c r="D700" s="339"/>
      <c r="E700" s="339"/>
      <c r="F700" s="339"/>
      <c r="G700" s="358"/>
    </row>
    <row r="701" spans="1:7" ht="26">
      <c r="A701" s="75" t="s">
        <v>244</v>
      </c>
      <c r="B701" s="70" t="s">
        <v>250</v>
      </c>
      <c r="C701" s="69" t="s">
        <v>246</v>
      </c>
      <c r="D701" s="105">
        <v>1</v>
      </c>
      <c r="E701" s="106">
        <v>130</v>
      </c>
      <c r="F701" s="359">
        <v>235</v>
      </c>
      <c r="G701" s="357">
        <v>338400</v>
      </c>
    </row>
    <row r="702" spans="1:7" ht="39">
      <c r="A702" s="75" t="s">
        <v>247</v>
      </c>
      <c r="B702" s="70" t="s">
        <v>251</v>
      </c>
      <c r="C702" s="69" t="s">
        <v>246</v>
      </c>
      <c r="D702" s="105">
        <v>1</v>
      </c>
      <c r="E702" s="106">
        <v>85</v>
      </c>
      <c r="F702" s="359">
        <v>165</v>
      </c>
      <c r="G702" s="357">
        <v>33660</v>
      </c>
    </row>
    <row r="703" spans="1:7" ht="39">
      <c r="A703" s="75" t="s">
        <v>252</v>
      </c>
      <c r="B703" s="70" t="s">
        <v>253</v>
      </c>
      <c r="C703" s="69" t="s">
        <v>246</v>
      </c>
      <c r="D703" s="105">
        <v>1</v>
      </c>
      <c r="E703" s="106">
        <v>90</v>
      </c>
      <c r="F703" s="359">
        <v>195</v>
      </c>
      <c r="G703" s="357">
        <v>35100</v>
      </c>
    </row>
    <row r="704" spans="1:7" ht="39">
      <c r="A704" s="75" t="s">
        <v>254</v>
      </c>
      <c r="B704" s="70" t="s">
        <v>255</v>
      </c>
      <c r="C704" s="69" t="s">
        <v>246</v>
      </c>
      <c r="D704" s="105">
        <v>1</v>
      </c>
      <c r="E704" s="106">
        <v>85</v>
      </c>
      <c r="F704" s="359">
        <v>160</v>
      </c>
      <c r="G704" s="357">
        <v>9600</v>
      </c>
    </row>
    <row r="705" spans="1:7" ht="13">
      <c r="A705" s="335"/>
      <c r="B705" s="335"/>
      <c r="C705" s="335"/>
      <c r="D705" s="335"/>
      <c r="E705" s="335"/>
      <c r="F705" s="335"/>
      <c r="G705" s="353"/>
    </row>
    <row r="706" spans="1:7" ht="52">
      <c r="A706" s="74">
        <v>5</v>
      </c>
      <c r="B706" s="73" t="s">
        <v>256</v>
      </c>
      <c r="C706" s="335"/>
      <c r="D706" s="335"/>
      <c r="E706" s="335"/>
      <c r="F706" s="335"/>
      <c r="G706" s="353"/>
    </row>
    <row r="707" spans="1:7" ht="13">
      <c r="A707" s="75" t="s">
        <v>244</v>
      </c>
      <c r="B707" s="70" t="s">
        <v>257</v>
      </c>
      <c r="C707" s="69" t="s">
        <v>258</v>
      </c>
      <c r="D707" s="105">
        <v>1</v>
      </c>
      <c r="E707" s="106">
        <v>24</v>
      </c>
      <c r="F707" s="359">
        <v>850</v>
      </c>
      <c r="G707" s="357">
        <v>122400</v>
      </c>
    </row>
    <row r="708" spans="1:7" ht="13">
      <c r="A708" s="75" t="s">
        <v>247</v>
      </c>
      <c r="B708" s="70" t="s">
        <v>259</v>
      </c>
      <c r="C708" s="69" t="s">
        <v>258</v>
      </c>
      <c r="D708" s="105">
        <v>1</v>
      </c>
      <c r="E708" s="106">
        <v>60</v>
      </c>
      <c r="F708" s="359">
        <v>675</v>
      </c>
      <c r="G708" s="357">
        <v>6480</v>
      </c>
    </row>
    <row r="709" spans="1:7" ht="13">
      <c r="A709" s="75" t="s">
        <v>254</v>
      </c>
      <c r="B709" s="70" t="s">
        <v>260</v>
      </c>
      <c r="C709" s="69" t="s">
        <v>258</v>
      </c>
      <c r="D709" s="105">
        <v>1</v>
      </c>
      <c r="E709" s="106">
        <v>4</v>
      </c>
      <c r="F709" s="360">
        <v>3500</v>
      </c>
      <c r="G709" s="357">
        <v>50400</v>
      </c>
    </row>
    <row r="710" spans="1:7" ht="13">
      <c r="A710" s="75" t="s">
        <v>261</v>
      </c>
      <c r="B710" s="70" t="s">
        <v>262</v>
      </c>
      <c r="C710" s="69" t="s">
        <v>258</v>
      </c>
      <c r="D710" s="105">
        <v>1</v>
      </c>
      <c r="E710" s="106">
        <v>6</v>
      </c>
      <c r="F710" s="360">
        <v>4000</v>
      </c>
      <c r="G710" s="357">
        <v>19200</v>
      </c>
    </row>
    <row r="711" spans="1:7" ht="13">
      <c r="A711" s="335"/>
      <c r="B711" s="335"/>
      <c r="C711" s="335"/>
      <c r="D711" s="335"/>
      <c r="E711" s="335"/>
      <c r="F711" s="335"/>
      <c r="G711" s="353"/>
    </row>
    <row r="712" spans="1:7" ht="78">
      <c r="A712" s="74">
        <v>6</v>
      </c>
      <c r="B712" s="339" t="s">
        <v>761</v>
      </c>
      <c r="C712" s="344"/>
      <c r="D712" s="344"/>
      <c r="E712" s="344"/>
      <c r="F712" s="344"/>
      <c r="G712" s="356"/>
    </row>
    <row r="713" spans="1:7" ht="13">
      <c r="A713" s="75" t="s">
        <v>244</v>
      </c>
      <c r="B713" s="70" t="s">
        <v>263</v>
      </c>
      <c r="C713" s="69" t="s">
        <v>243</v>
      </c>
      <c r="D713" s="105">
        <v>1</v>
      </c>
      <c r="E713" s="106">
        <v>6</v>
      </c>
      <c r="F713" s="360">
        <v>8500</v>
      </c>
      <c r="G713" s="357">
        <v>163200</v>
      </c>
    </row>
    <row r="714" spans="1:7" ht="39">
      <c r="A714" s="75" t="s">
        <v>247</v>
      </c>
      <c r="B714" s="70" t="s">
        <v>264</v>
      </c>
      <c r="C714" s="69" t="s">
        <v>243</v>
      </c>
      <c r="D714" s="105">
        <v>1</v>
      </c>
      <c r="E714" s="106">
        <v>6</v>
      </c>
      <c r="F714" s="359">
        <v>350</v>
      </c>
      <c r="G714" s="357">
        <v>6720</v>
      </c>
    </row>
    <row r="715" spans="1:7" ht="247">
      <c r="A715" s="125">
        <v>7</v>
      </c>
      <c r="B715" s="339" t="s">
        <v>762</v>
      </c>
      <c r="C715" s="339"/>
      <c r="D715" s="339"/>
      <c r="E715" s="339"/>
      <c r="F715" s="339"/>
      <c r="G715" s="358"/>
    </row>
    <row r="716" spans="1:7" ht="13">
      <c r="A716" s="335"/>
      <c r="B716" s="335"/>
      <c r="C716" s="335"/>
      <c r="D716" s="335"/>
      <c r="E716" s="335"/>
      <c r="F716" s="335"/>
      <c r="G716" s="353"/>
    </row>
    <row r="717" spans="1:7" ht="39">
      <c r="A717" s="74">
        <v>8</v>
      </c>
      <c r="B717" s="73" t="s">
        <v>265</v>
      </c>
      <c r="C717" s="335"/>
      <c r="D717" s="335"/>
      <c r="E717" s="335"/>
      <c r="F717" s="335"/>
      <c r="G717" s="353"/>
    </row>
    <row r="718" spans="1:7" ht="26">
      <c r="A718" s="75" t="s">
        <v>244</v>
      </c>
      <c r="B718" s="70" t="s">
        <v>266</v>
      </c>
      <c r="C718" s="69" t="s">
        <v>243</v>
      </c>
      <c r="D718" s="105">
        <v>1</v>
      </c>
      <c r="E718" s="106">
        <v>20</v>
      </c>
      <c r="F718" s="72">
        <v>1100</v>
      </c>
      <c r="G718" s="357">
        <v>47520</v>
      </c>
    </row>
    <row r="719" spans="1:7" ht="26">
      <c r="A719" s="75" t="s">
        <v>247</v>
      </c>
      <c r="B719" s="70" t="s">
        <v>267</v>
      </c>
      <c r="C719" s="69" t="s">
        <v>243</v>
      </c>
      <c r="D719" s="105">
        <v>1</v>
      </c>
      <c r="E719" s="106">
        <v>20</v>
      </c>
      <c r="F719" s="359">
        <v>850</v>
      </c>
      <c r="G719" s="357">
        <v>2040</v>
      </c>
    </row>
    <row r="720" spans="1:7" ht="13">
      <c r="A720" s="335"/>
      <c r="B720" s="335"/>
      <c r="C720" s="335"/>
      <c r="D720" s="335"/>
      <c r="E720" s="335"/>
      <c r="F720" s="335"/>
      <c r="G720" s="353"/>
    </row>
    <row r="721" spans="1:7" ht="52">
      <c r="A721" s="74">
        <v>9</v>
      </c>
      <c r="B721" s="73" t="s">
        <v>268</v>
      </c>
      <c r="C721" s="335"/>
      <c r="D721" s="335"/>
      <c r="E721" s="335"/>
      <c r="F721" s="335"/>
      <c r="G721" s="353"/>
    </row>
    <row r="722" spans="1:7" ht="13">
      <c r="A722" s="75" t="s">
        <v>244</v>
      </c>
      <c r="B722" s="70" t="s">
        <v>269</v>
      </c>
      <c r="C722" s="69" t="s">
        <v>258</v>
      </c>
      <c r="D722" s="105">
        <v>1</v>
      </c>
      <c r="E722" s="106">
        <v>6</v>
      </c>
      <c r="F722" s="72">
        <v>1150</v>
      </c>
      <c r="G722" s="357">
        <v>103500</v>
      </c>
    </row>
    <row r="723" spans="1:7" ht="13">
      <c r="A723" s="75" t="s">
        <v>247</v>
      </c>
      <c r="B723" s="70" t="s">
        <v>270</v>
      </c>
      <c r="C723" s="69" t="s">
        <v>258</v>
      </c>
      <c r="D723" s="105">
        <v>1</v>
      </c>
      <c r="E723" s="106">
        <v>8</v>
      </c>
      <c r="F723" s="72">
        <v>1025</v>
      </c>
      <c r="G723" s="357">
        <v>4920</v>
      </c>
    </row>
    <row r="724" spans="1:7" ht="13">
      <c r="A724" s="75" t="s">
        <v>252</v>
      </c>
      <c r="B724" s="70" t="s">
        <v>271</v>
      </c>
      <c r="C724" s="69" t="s">
        <v>258</v>
      </c>
      <c r="D724" s="105">
        <v>1</v>
      </c>
      <c r="E724" s="106">
        <v>9</v>
      </c>
      <c r="F724" s="72">
        <v>1300</v>
      </c>
      <c r="G724" s="357">
        <v>12480</v>
      </c>
    </row>
    <row r="725" spans="1:7" ht="13">
      <c r="A725" s="75" t="s">
        <v>272</v>
      </c>
      <c r="B725" s="70" t="s">
        <v>273</v>
      </c>
      <c r="C725" s="69" t="s">
        <v>258</v>
      </c>
      <c r="D725" s="105">
        <v>1</v>
      </c>
      <c r="E725" s="106">
        <v>1</v>
      </c>
      <c r="F725" s="106">
        <v>655</v>
      </c>
      <c r="G725" s="357">
        <v>4716</v>
      </c>
    </row>
    <row r="726" spans="1:7" ht="13">
      <c r="A726" s="335"/>
      <c r="B726" s="335"/>
      <c r="C726" s="335"/>
      <c r="D726" s="335"/>
      <c r="E726" s="335"/>
      <c r="F726" s="335"/>
      <c r="G726" s="353"/>
    </row>
    <row r="727" spans="1:7" ht="91">
      <c r="A727" s="76">
        <v>10</v>
      </c>
      <c r="B727" s="339" t="s">
        <v>763</v>
      </c>
      <c r="C727" s="344"/>
      <c r="D727" s="344"/>
      <c r="E727" s="344"/>
      <c r="F727" s="344"/>
      <c r="G727" s="356"/>
    </row>
    <row r="728" spans="1:7" ht="13">
      <c r="A728" s="75" t="s">
        <v>244</v>
      </c>
      <c r="B728" s="70" t="s">
        <v>274</v>
      </c>
      <c r="C728" s="69" t="s">
        <v>243</v>
      </c>
      <c r="D728" s="105">
        <v>1</v>
      </c>
      <c r="E728" s="106">
        <v>8</v>
      </c>
      <c r="F728" s="360">
        <v>1050</v>
      </c>
      <c r="G728" s="357">
        <v>30240</v>
      </c>
    </row>
    <row r="729" spans="1:7" ht="13">
      <c r="A729" s="75" t="s">
        <v>247</v>
      </c>
      <c r="B729" s="70" t="s">
        <v>275</v>
      </c>
      <c r="C729" s="69" t="s">
        <v>243</v>
      </c>
      <c r="D729" s="105">
        <v>1</v>
      </c>
      <c r="E729" s="106">
        <v>5</v>
      </c>
      <c r="F729" s="359">
        <v>850</v>
      </c>
      <c r="G729" s="357">
        <v>8160</v>
      </c>
    </row>
    <row r="730" spans="1:7" ht="13">
      <c r="A730" s="75" t="s">
        <v>252</v>
      </c>
      <c r="B730" s="70" t="s">
        <v>276</v>
      </c>
      <c r="C730" s="69" t="s">
        <v>243</v>
      </c>
      <c r="D730" s="105">
        <v>1</v>
      </c>
      <c r="E730" s="106">
        <v>8</v>
      </c>
      <c r="F730" s="359">
        <v>980</v>
      </c>
      <c r="G730" s="357">
        <v>2352</v>
      </c>
    </row>
    <row r="731" spans="1:7" ht="13">
      <c r="A731" s="335"/>
      <c r="B731" s="335"/>
      <c r="C731" s="335"/>
      <c r="D731" s="335"/>
      <c r="E731" s="335"/>
      <c r="F731" s="335"/>
      <c r="G731" s="353"/>
    </row>
    <row r="732" spans="1:7" ht="377">
      <c r="A732" s="77">
        <v>11</v>
      </c>
      <c r="B732" s="73" t="s">
        <v>764</v>
      </c>
      <c r="C732" s="64" t="s">
        <v>243</v>
      </c>
      <c r="D732" s="107">
        <v>1</v>
      </c>
      <c r="E732" s="137">
        <v>1</v>
      </c>
      <c r="F732" s="139">
        <v>18500</v>
      </c>
      <c r="G732" s="352">
        <v>22200</v>
      </c>
    </row>
    <row r="733" spans="1:7" ht="13">
      <c r="A733" s="335"/>
      <c r="B733" s="335"/>
      <c r="C733" s="335"/>
      <c r="D733" s="335"/>
      <c r="E733" s="335"/>
      <c r="F733" s="335"/>
      <c r="G733" s="353"/>
    </row>
    <row r="734" spans="1:7" ht="52">
      <c r="A734" s="76">
        <v>12</v>
      </c>
      <c r="B734" s="73" t="s">
        <v>277</v>
      </c>
      <c r="C734" s="69" t="s">
        <v>243</v>
      </c>
      <c r="D734" s="105">
        <v>1</v>
      </c>
      <c r="E734" s="106">
        <v>18</v>
      </c>
      <c r="F734" s="359">
        <v>850</v>
      </c>
      <c r="G734" s="357">
        <v>36720</v>
      </c>
    </row>
    <row r="735" spans="1:7" ht="13">
      <c r="A735" s="335"/>
      <c r="B735" s="335"/>
      <c r="C735" s="335"/>
      <c r="D735" s="335"/>
      <c r="E735" s="335"/>
      <c r="F735" s="335"/>
      <c r="G735" s="353"/>
    </row>
    <row r="736" spans="1:7" ht="78">
      <c r="A736" s="76">
        <v>13</v>
      </c>
      <c r="B736" s="339" t="s">
        <v>765</v>
      </c>
      <c r="C736" s="66" t="s">
        <v>243</v>
      </c>
      <c r="D736" s="104">
        <v>1</v>
      </c>
      <c r="E736" s="138">
        <v>1</v>
      </c>
      <c r="F736" s="361">
        <v>2200</v>
      </c>
      <c r="G736" s="355">
        <v>7920</v>
      </c>
    </row>
    <row r="737" spans="1:7" ht="13">
      <c r="A737" s="335"/>
      <c r="B737" s="335"/>
      <c r="C737" s="335"/>
      <c r="D737" s="335"/>
      <c r="E737" s="335"/>
      <c r="F737" s="335"/>
      <c r="G737" s="353"/>
    </row>
    <row r="738" spans="1:7" ht="78">
      <c r="A738" s="76">
        <v>14</v>
      </c>
      <c r="B738" s="339" t="s">
        <v>766</v>
      </c>
      <c r="C738" s="66" t="s">
        <v>243</v>
      </c>
      <c r="D738" s="104">
        <v>1</v>
      </c>
      <c r="E738" s="138">
        <v>1</v>
      </c>
      <c r="F738" s="361">
        <v>4500</v>
      </c>
      <c r="G738" s="355">
        <v>54000</v>
      </c>
    </row>
    <row r="739" spans="1:7" ht="13">
      <c r="A739" s="335"/>
      <c r="B739" s="412" t="s">
        <v>767</v>
      </c>
      <c r="C739" s="413"/>
      <c r="D739" s="413"/>
      <c r="E739" s="413"/>
      <c r="F739" s="414"/>
      <c r="G739" s="345">
        <v>1276235</v>
      </c>
    </row>
    <row r="740" spans="1:7" ht="13">
      <c r="A740" s="362"/>
      <c r="B740" s="363"/>
      <c r="C740" s="363"/>
      <c r="D740" s="363"/>
      <c r="E740" s="363"/>
      <c r="F740" s="363"/>
      <c r="G740" s="364"/>
    </row>
    <row r="742" spans="1:7" ht="13">
      <c r="A742" s="333" t="s">
        <v>699</v>
      </c>
      <c r="B742" s="334" t="s">
        <v>700</v>
      </c>
      <c r="C742" s="334" t="s">
        <v>701</v>
      </c>
      <c r="D742" s="334" t="s">
        <v>707</v>
      </c>
      <c r="E742" s="334" t="s">
        <v>708</v>
      </c>
      <c r="F742" s="348" t="s">
        <v>709</v>
      </c>
      <c r="G742" s="333" t="s">
        <v>710</v>
      </c>
    </row>
    <row r="743" spans="1:7" ht="13">
      <c r="A743" s="335"/>
      <c r="B743" s="335"/>
      <c r="C743" s="335"/>
      <c r="D743" s="335"/>
      <c r="E743" s="335"/>
      <c r="F743" s="335"/>
      <c r="G743" s="335"/>
    </row>
    <row r="744" spans="1:7" ht="39">
      <c r="A744" s="336" t="s">
        <v>702</v>
      </c>
      <c r="B744" s="337" t="s">
        <v>768</v>
      </c>
      <c r="C744" s="335"/>
      <c r="D744" s="335"/>
      <c r="E744" s="335"/>
      <c r="F744" s="335"/>
      <c r="G744" s="335"/>
    </row>
    <row r="745" spans="1:7" ht="13">
      <c r="A745" s="335"/>
      <c r="B745" s="70" t="s">
        <v>769</v>
      </c>
      <c r="C745" s="69" t="s">
        <v>770</v>
      </c>
      <c r="D745" s="105">
        <v>1</v>
      </c>
      <c r="E745" s="105">
        <v>2</v>
      </c>
      <c r="F745" s="106">
        <v>800</v>
      </c>
      <c r="G745" s="72">
        <f>D745*E745*F745</f>
        <v>1600</v>
      </c>
    </row>
    <row r="746" spans="1:7" ht="13">
      <c r="A746" s="335"/>
      <c r="B746" s="70" t="s">
        <v>771</v>
      </c>
      <c r="C746" s="69" t="s">
        <v>770</v>
      </c>
      <c r="D746" s="105">
        <v>1</v>
      </c>
      <c r="E746" s="105">
        <v>2</v>
      </c>
      <c r="F746" s="106">
        <v>350</v>
      </c>
      <c r="G746" s="72">
        <f>D746*E746*F746</f>
        <v>700</v>
      </c>
    </row>
    <row r="747" spans="1:7" ht="13">
      <c r="A747" s="335"/>
      <c r="B747" s="70" t="s">
        <v>772</v>
      </c>
      <c r="C747" s="69" t="s">
        <v>770</v>
      </c>
      <c r="D747" s="105">
        <v>1</v>
      </c>
      <c r="E747" s="105">
        <v>12</v>
      </c>
      <c r="F747" s="106">
        <v>450</v>
      </c>
      <c r="G747" s="72">
        <f>D747*E747*F747</f>
        <v>5400</v>
      </c>
    </row>
    <row r="748" spans="1:7" ht="13">
      <c r="A748" s="335"/>
      <c r="B748" s="335"/>
      <c r="C748" s="335"/>
      <c r="D748" s="335"/>
      <c r="E748" s="335"/>
      <c r="F748" s="335"/>
      <c r="G748" s="335"/>
    </row>
    <row r="749" spans="1:7" ht="39">
      <c r="A749" s="336" t="s">
        <v>773</v>
      </c>
      <c r="B749" s="337" t="s">
        <v>774</v>
      </c>
      <c r="C749" s="335"/>
      <c r="D749" s="335"/>
      <c r="E749" s="335"/>
      <c r="F749" s="335"/>
      <c r="G749" s="335"/>
    </row>
    <row r="750" spans="1:7" ht="13">
      <c r="A750" s="335"/>
      <c r="B750" s="70" t="s">
        <v>775</v>
      </c>
      <c r="C750" s="69" t="s">
        <v>776</v>
      </c>
      <c r="D750" s="105">
        <v>1</v>
      </c>
      <c r="E750" s="105">
        <v>400</v>
      </c>
      <c r="F750" s="106">
        <v>255</v>
      </c>
      <c r="G750" s="72">
        <f>D750*E750*F750</f>
        <v>102000</v>
      </c>
    </row>
    <row r="751" spans="1:7" ht="13">
      <c r="A751" s="335"/>
      <c r="B751" s="70" t="s">
        <v>777</v>
      </c>
      <c r="C751" s="69" t="s">
        <v>776</v>
      </c>
      <c r="D751" s="105">
        <v>1</v>
      </c>
      <c r="E751" s="105">
        <v>50</v>
      </c>
      <c r="F751" s="106">
        <v>370</v>
      </c>
      <c r="G751" s="72">
        <f>D751*E751*F751</f>
        <v>18500</v>
      </c>
    </row>
    <row r="752" spans="1:7" ht="13">
      <c r="A752" s="335"/>
      <c r="B752" s="70" t="s">
        <v>778</v>
      </c>
      <c r="C752" s="69" t="s">
        <v>776</v>
      </c>
      <c r="D752" s="105">
        <v>1</v>
      </c>
      <c r="E752" s="105">
        <v>200</v>
      </c>
      <c r="F752" s="106">
        <v>560</v>
      </c>
      <c r="G752" s="72">
        <f>D752*E752*F752</f>
        <v>112000</v>
      </c>
    </row>
    <row r="753" spans="1:7" ht="13">
      <c r="A753" s="335"/>
      <c r="B753" s="70" t="s">
        <v>779</v>
      </c>
      <c r="C753" s="69" t="s">
        <v>776</v>
      </c>
      <c r="D753" s="105">
        <v>1</v>
      </c>
      <c r="E753" s="105">
        <v>200</v>
      </c>
      <c r="F753" s="72">
        <v>1350</v>
      </c>
      <c r="G753" s="72">
        <f>D753*E753*F753</f>
        <v>270000</v>
      </c>
    </row>
    <row r="754" spans="1:7" ht="13">
      <c r="A754" s="335"/>
      <c r="B754" s="335"/>
      <c r="C754" s="335"/>
      <c r="D754" s="335"/>
      <c r="E754" s="335"/>
      <c r="F754" s="335"/>
      <c r="G754" s="335"/>
    </row>
    <row r="755" spans="1:7" ht="39">
      <c r="A755" s="336" t="s">
        <v>780</v>
      </c>
      <c r="B755" s="337" t="s">
        <v>781</v>
      </c>
      <c r="C755" s="335"/>
      <c r="D755" s="335"/>
      <c r="E755" s="335"/>
      <c r="F755" s="335"/>
      <c r="G755" s="335"/>
    </row>
    <row r="756" spans="1:7" ht="13">
      <c r="A756" s="335"/>
      <c r="B756" s="70" t="s">
        <v>782</v>
      </c>
      <c r="C756" s="69" t="s">
        <v>770</v>
      </c>
      <c r="D756" s="105">
        <v>1</v>
      </c>
      <c r="E756" s="105">
        <v>8</v>
      </c>
      <c r="F756" s="106">
        <v>450</v>
      </c>
      <c r="G756" s="72">
        <f>D756*E756*F756</f>
        <v>3600</v>
      </c>
    </row>
    <row r="757" spans="1:7" ht="13">
      <c r="A757" s="335"/>
      <c r="B757" s="70" t="s">
        <v>783</v>
      </c>
      <c r="C757" s="69" t="s">
        <v>770</v>
      </c>
      <c r="D757" s="105">
        <v>1</v>
      </c>
      <c r="E757" s="105">
        <v>6</v>
      </c>
      <c r="F757" s="106">
        <v>650</v>
      </c>
      <c r="G757" s="72">
        <f>D757*E757*F757</f>
        <v>3900</v>
      </c>
    </row>
    <row r="758" spans="1:7" ht="13">
      <c r="A758" s="335"/>
      <c r="B758" s="70" t="s">
        <v>784</v>
      </c>
      <c r="C758" s="69" t="s">
        <v>770</v>
      </c>
      <c r="D758" s="105">
        <v>1</v>
      </c>
      <c r="E758" s="105">
        <v>3</v>
      </c>
      <c r="F758" s="72">
        <v>1944</v>
      </c>
      <c r="G758" s="72">
        <f>D758*E758*F758</f>
        <v>5832</v>
      </c>
    </row>
    <row r="759" spans="1:7" ht="13">
      <c r="A759" s="335"/>
      <c r="B759" s="335"/>
      <c r="C759" s="335"/>
      <c r="D759" s="335"/>
      <c r="E759" s="335"/>
      <c r="F759" s="335"/>
      <c r="G759" s="335"/>
    </row>
    <row r="760" spans="1:7" ht="13">
      <c r="A760" s="336" t="s">
        <v>785</v>
      </c>
      <c r="B760" s="337" t="s">
        <v>786</v>
      </c>
      <c r="C760" s="335"/>
      <c r="D760" s="335"/>
      <c r="E760" s="335"/>
      <c r="F760" s="335"/>
      <c r="G760" s="335"/>
    </row>
    <row r="761" spans="1:7" ht="13">
      <c r="A761" s="335"/>
      <c r="B761" s="70" t="s">
        <v>787</v>
      </c>
      <c r="C761" s="69" t="s">
        <v>776</v>
      </c>
      <c r="D761" s="105">
        <v>1</v>
      </c>
      <c r="E761" s="105">
        <v>50</v>
      </c>
      <c r="F761" s="106">
        <v>285</v>
      </c>
      <c r="G761" s="72">
        <f>D761*E761*F761</f>
        <v>14250</v>
      </c>
    </row>
    <row r="762" spans="1:7" ht="13">
      <c r="A762" s="335"/>
      <c r="B762" s="70" t="s">
        <v>788</v>
      </c>
      <c r="C762" s="69" t="s">
        <v>776</v>
      </c>
      <c r="D762" s="105">
        <v>1</v>
      </c>
      <c r="E762" s="105">
        <v>85</v>
      </c>
      <c r="F762" s="106">
        <v>370</v>
      </c>
      <c r="G762" s="72">
        <f>D762*E762*F762</f>
        <v>31450</v>
      </c>
    </row>
    <row r="763" spans="1:7" ht="26">
      <c r="A763" s="335"/>
      <c r="B763" s="70" t="s">
        <v>789</v>
      </c>
      <c r="C763" s="69" t="s">
        <v>776</v>
      </c>
      <c r="D763" s="105">
        <v>1</v>
      </c>
      <c r="E763" s="105">
        <v>40</v>
      </c>
      <c r="F763" s="106">
        <v>55</v>
      </c>
      <c r="G763" s="72">
        <f>D763*E763*F763</f>
        <v>2200</v>
      </c>
    </row>
    <row r="764" spans="1:7" ht="13">
      <c r="A764" s="335"/>
      <c r="B764" s="335"/>
      <c r="C764" s="335"/>
      <c r="D764" s="335"/>
      <c r="E764" s="335"/>
      <c r="F764" s="335"/>
      <c r="G764" s="335"/>
    </row>
    <row r="765" spans="1:7" ht="39">
      <c r="A765" s="336" t="s">
        <v>790</v>
      </c>
      <c r="B765" s="337" t="s">
        <v>791</v>
      </c>
      <c r="C765" s="335"/>
      <c r="D765" s="335"/>
      <c r="E765" s="335"/>
      <c r="F765" s="335"/>
      <c r="G765" s="335"/>
    </row>
    <row r="766" spans="1:7" ht="13">
      <c r="A766" s="335"/>
      <c r="B766" s="70" t="s">
        <v>792</v>
      </c>
      <c r="C766" s="69" t="s">
        <v>770</v>
      </c>
      <c r="D766" s="105">
        <v>1</v>
      </c>
      <c r="E766" s="105">
        <v>2</v>
      </c>
      <c r="F766" s="72">
        <v>3500</v>
      </c>
      <c r="G766" s="72">
        <f t="shared" ref="G766:G773" si="101">D766*E766*F766</f>
        <v>7000</v>
      </c>
    </row>
    <row r="767" spans="1:7" ht="13">
      <c r="A767" s="335"/>
      <c r="B767" s="70" t="s">
        <v>793</v>
      </c>
      <c r="C767" s="69" t="s">
        <v>770</v>
      </c>
      <c r="D767" s="105">
        <v>1</v>
      </c>
      <c r="E767" s="105">
        <v>2</v>
      </c>
      <c r="F767" s="72">
        <v>1200</v>
      </c>
      <c r="G767" s="72">
        <f t="shared" si="101"/>
        <v>2400</v>
      </c>
    </row>
    <row r="768" spans="1:7" ht="13">
      <c r="A768" s="335"/>
      <c r="B768" s="70" t="s">
        <v>794</v>
      </c>
      <c r="C768" s="69" t="s">
        <v>770</v>
      </c>
      <c r="D768" s="105">
        <v>1</v>
      </c>
      <c r="E768" s="105">
        <v>2</v>
      </c>
      <c r="F768" s="72">
        <v>3500</v>
      </c>
      <c r="G768" s="72">
        <f t="shared" si="101"/>
        <v>7000</v>
      </c>
    </row>
    <row r="769" spans="1:7" ht="26">
      <c r="A769" s="335"/>
      <c r="B769" s="70" t="s">
        <v>795</v>
      </c>
      <c r="C769" s="69" t="s">
        <v>770</v>
      </c>
      <c r="D769" s="105">
        <v>1</v>
      </c>
      <c r="E769" s="105">
        <v>5</v>
      </c>
      <c r="F769" s="106">
        <v>850</v>
      </c>
      <c r="G769" s="72">
        <f t="shared" si="101"/>
        <v>4250</v>
      </c>
    </row>
    <row r="770" spans="1:7" ht="26">
      <c r="A770" s="335"/>
      <c r="B770" s="70" t="s">
        <v>796</v>
      </c>
      <c r="C770" s="69" t="s">
        <v>770</v>
      </c>
      <c r="D770" s="105">
        <v>1</v>
      </c>
      <c r="E770" s="105">
        <v>5</v>
      </c>
      <c r="F770" s="106">
        <v>755</v>
      </c>
      <c r="G770" s="72">
        <f t="shared" si="101"/>
        <v>3775</v>
      </c>
    </row>
    <row r="771" spans="1:7" ht="13">
      <c r="A771" s="335"/>
      <c r="B771" s="70" t="s">
        <v>797</v>
      </c>
      <c r="C771" s="69" t="s">
        <v>770</v>
      </c>
      <c r="D771" s="105">
        <v>1</v>
      </c>
      <c r="E771" s="105">
        <v>3</v>
      </c>
      <c r="F771" s="106">
        <v>375</v>
      </c>
      <c r="G771" s="72">
        <f t="shared" si="101"/>
        <v>1125</v>
      </c>
    </row>
    <row r="772" spans="1:7" ht="26">
      <c r="A772" s="335"/>
      <c r="B772" s="70" t="s">
        <v>798</v>
      </c>
      <c r="C772" s="69" t="s">
        <v>770</v>
      </c>
      <c r="D772" s="105">
        <v>1</v>
      </c>
      <c r="E772" s="105">
        <v>2</v>
      </c>
      <c r="F772" s="72">
        <v>3200</v>
      </c>
      <c r="G772" s="72">
        <f t="shared" si="101"/>
        <v>6400</v>
      </c>
    </row>
    <row r="773" spans="1:7" ht="26">
      <c r="A773" s="335"/>
      <c r="B773" s="70" t="s">
        <v>799</v>
      </c>
      <c r="C773" s="69" t="s">
        <v>770</v>
      </c>
      <c r="D773" s="105">
        <v>1</v>
      </c>
      <c r="E773" s="105">
        <v>1</v>
      </c>
      <c r="F773" s="72">
        <v>25000</v>
      </c>
      <c r="G773" s="72">
        <f t="shared" si="101"/>
        <v>25000</v>
      </c>
    </row>
    <row r="774" spans="1:7" ht="13">
      <c r="A774" s="335"/>
      <c r="B774" s="412" t="s">
        <v>800</v>
      </c>
      <c r="C774" s="413"/>
      <c r="D774" s="413"/>
      <c r="E774" s="413"/>
      <c r="F774" s="414"/>
      <c r="G774" s="345">
        <f>SUM(G745:G773)</f>
        <v>628382</v>
      </c>
    </row>
    <row r="776" spans="1:7">
      <c r="B776" s="197" t="s">
        <v>487</v>
      </c>
      <c r="C776" s="198"/>
      <c r="D776" s="198"/>
      <c r="E776" s="198"/>
      <c r="F776" s="198"/>
      <c r="G776" s="199"/>
    </row>
    <row r="777" spans="1:7" ht="13">
      <c r="A777" s="334" t="s">
        <v>317</v>
      </c>
      <c r="B777" s="365" t="s">
        <v>323</v>
      </c>
      <c r="C777" s="365" t="s">
        <v>324</v>
      </c>
      <c r="D777" s="365" t="s">
        <v>357</v>
      </c>
      <c r="E777" s="365" t="s">
        <v>325</v>
      </c>
      <c r="F777" s="366" t="s">
        <v>326</v>
      </c>
      <c r="G777" s="366" t="s">
        <v>204</v>
      </c>
    </row>
    <row r="778" spans="1:7" ht="26">
      <c r="A778" s="65">
        <v>1</v>
      </c>
      <c r="B778" s="73" t="s">
        <v>455</v>
      </c>
      <c r="C778" s="335"/>
      <c r="D778" s="335"/>
      <c r="E778" s="335"/>
      <c r="F778" s="335"/>
      <c r="G778" s="335"/>
    </row>
    <row r="779" spans="1:7" ht="39">
      <c r="A779" s="335"/>
      <c r="B779" s="70" t="s">
        <v>456</v>
      </c>
      <c r="C779" s="69" t="s">
        <v>357</v>
      </c>
      <c r="D779" s="105">
        <v>1</v>
      </c>
      <c r="E779" s="105">
        <v>1</v>
      </c>
      <c r="F779" s="72">
        <v>250000</v>
      </c>
      <c r="G779" s="72">
        <f>D779*E779*F779</f>
        <v>250000</v>
      </c>
    </row>
    <row r="780" spans="1:7" ht="13">
      <c r="A780" s="335"/>
      <c r="B780" s="70" t="s">
        <v>457</v>
      </c>
      <c r="C780" s="69" t="s">
        <v>357</v>
      </c>
      <c r="D780" s="105">
        <v>1</v>
      </c>
      <c r="E780" s="105">
        <v>8</v>
      </c>
      <c r="F780" s="72">
        <v>12000</v>
      </c>
      <c r="G780" s="72">
        <f>D780*E780*F780</f>
        <v>96000</v>
      </c>
    </row>
    <row r="781" spans="1:7" ht="13">
      <c r="A781" s="335"/>
      <c r="B781" s="70" t="s">
        <v>458</v>
      </c>
      <c r="C781" s="69" t="s">
        <v>357</v>
      </c>
      <c r="D781" s="105">
        <v>1</v>
      </c>
      <c r="E781" s="105">
        <v>1</v>
      </c>
      <c r="F781" s="72">
        <v>35000</v>
      </c>
      <c r="G781" s="72">
        <f>D781*E781*F781</f>
        <v>35000</v>
      </c>
    </row>
    <row r="782" spans="1:7" ht="26">
      <c r="A782" s="335"/>
      <c r="B782" s="70" t="s">
        <v>459</v>
      </c>
      <c r="C782" s="69" t="s">
        <v>357</v>
      </c>
      <c r="D782" s="105">
        <v>1</v>
      </c>
      <c r="E782" s="105">
        <v>1</v>
      </c>
      <c r="F782" s="72">
        <v>120000</v>
      </c>
      <c r="G782" s="72">
        <f>D782*E782*F782</f>
        <v>120000</v>
      </c>
    </row>
    <row r="783" spans="1:7" ht="13">
      <c r="A783" s="335"/>
      <c r="B783" s="335"/>
      <c r="C783" s="335"/>
      <c r="D783" s="335"/>
      <c r="E783" s="335"/>
      <c r="F783" s="335"/>
      <c r="G783" s="335"/>
    </row>
    <row r="784" spans="1:7" ht="26">
      <c r="A784" s="65">
        <v>3</v>
      </c>
      <c r="B784" s="73" t="s">
        <v>460</v>
      </c>
      <c r="C784" s="335"/>
      <c r="D784" s="335"/>
      <c r="E784" s="335"/>
      <c r="F784" s="335"/>
      <c r="G784" s="335"/>
    </row>
    <row r="785" spans="1:7" ht="13">
      <c r="A785" s="335"/>
      <c r="B785" s="70" t="s">
        <v>461</v>
      </c>
      <c r="C785" s="69" t="s">
        <v>357</v>
      </c>
      <c r="D785" s="105">
        <v>1</v>
      </c>
      <c r="E785" s="105">
        <v>1</v>
      </c>
      <c r="F785" s="72">
        <v>200000</v>
      </c>
      <c r="G785" s="72">
        <f>D785*E785*F785</f>
        <v>200000</v>
      </c>
    </row>
    <row r="786" spans="1:7" ht="13">
      <c r="A786" s="335"/>
      <c r="B786" s="70" t="s">
        <v>462</v>
      </c>
      <c r="C786" s="69" t="s">
        <v>357</v>
      </c>
      <c r="D786" s="105">
        <v>1</v>
      </c>
      <c r="E786" s="105">
        <v>1</v>
      </c>
      <c r="F786" s="72">
        <v>150000</v>
      </c>
      <c r="G786" s="72">
        <f>D786*E786*F786</f>
        <v>150000</v>
      </c>
    </row>
    <row r="787" spans="1:7" ht="13">
      <c r="A787" s="335"/>
      <c r="B787" s="70" t="s">
        <v>463</v>
      </c>
      <c r="C787" s="69" t="s">
        <v>357</v>
      </c>
      <c r="D787" s="105">
        <v>1</v>
      </c>
      <c r="E787" s="105">
        <v>10</v>
      </c>
      <c r="F787" s="72">
        <v>2500</v>
      </c>
      <c r="G787" s="72">
        <f>D787*E787*F787</f>
        <v>25000</v>
      </c>
    </row>
    <row r="788" spans="1:7" ht="13">
      <c r="A788" s="335"/>
      <c r="B788" s="70" t="s">
        <v>464</v>
      </c>
      <c r="C788" s="69" t="s">
        <v>357</v>
      </c>
      <c r="D788" s="105">
        <v>1</v>
      </c>
      <c r="E788" s="105">
        <v>1</v>
      </c>
      <c r="F788" s="72">
        <v>10000</v>
      </c>
      <c r="G788" s="72">
        <f>D788*E788*F788</f>
        <v>10000</v>
      </c>
    </row>
    <row r="789" spans="1:7" ht="13">
      <c r="A789" s="335"/>
      <c r="B789" s="335"/>
      <c r="C789" s="335"/>
      <c r="D789" s="335"/>
      <c r="E789" s="335"/>
      <c r="F789" s="335"/>
      <c r="G789" s="335"/>
    </row>
    <row r="790" spans="1:7" ht="26">
      <c r="A790" s="65">
        <v>3</v>
      </c>
      <c r="B790" s="73" t="s">
        <v>465</v>
      </c>
      <c r="C790" s="335"/>
      <c r="D790" s="335"/>
      <c r="E790" s="335"/>
      <c r="F790" s="335"/>
      <c r="G790" s="335"/>
    </row>
    <row r="791" spans="1:7" ht="13">
      <c r="A791" s="335"/>
      <c r="B791" s="70" t="s">
        <v>466</v>
      </c>
      <c r="C791" s="69" t="s">
        <v>357</v>
      </c>
      <c r="D791" s="105">
        <v>1</v>
      </c>
      <c r="E791" s="105">
        <v>1</v>
      </c>
      <c r="F791" s="72">
        <v>40000</v>
      </c>
      <c r="G791" s="72">
        <f>D791*E791*F791</f>
        <v>40000</v>
      </c>
    </row>
    <row r="792" spans="1:7" ht="39">
      <c r="A792" s="335"/>
      <c r="B792" s="70" t="s">
        <v>467</v>
      </c>
      <c r="C792" s="69" t="s">
        <v>357</v>
      </c>
      <c r="D792" s="105">
        <v>1</v>
      </c>
      <c r="E792" s="105">
        <v>5</v>
      </c>
      <c r="F792" s="72">
        <v>12700</v>
      </c>
      <c r="G792" s="72">
        <f>D792*E792*F792</f>
        <v>63500</v>
      </c>
    </row>
    <row r="793" spans="1:7" ht="26">
      <c r="A793" s="335"/>
      <c r="B793" s="70" t="s">
        <v>468</v>
      </c>
      <c r="C793" s="69" t="s">
        <v>357</v>
      </c>
      <c r="D793" s="105">
        <v>1</v>
      </c>
      <c r="E793" s="105">
        <v>10</v>
      </c>
      <c r="F793" s="72">
        <v>17000</v>
      </c>
      <c r="G793" s="72">
        <f>D793*E793*F793</f>
        <v>170000</v>
      </c>
    </row>
    <row r="794" spans="1:7" ht="13">
      <c r="A794" s="335"/>
      <c r="B794" s="335"/>
      <c r="C794" s="335"/>
      <c r="D794" s="335"/>
      <c r="E794" s="335"/>
      <c r="F794" s="335"/>
      <c r="G794" s="335"/>
    </row>
    <row r="795" spans="1:7" ht="26">
      <c r="A795" s="65">
        <v>4</v>
      </c>
      <c r="B795" s="73" t="s">
        <v>469</v>
      </c>
      <c r="C795" s="335"/>
      <c r="D795" s="335"/>
      <c r="E795" s="335"/>
      <c r="F795" s="335"/>
      <c r="G795" s="335"/>
    </row>
    <row r="796" spans="1:7" ht="13">
      <c r="A796" s="335"/>
      <c r="B796" s="70" t="s">
        <v>470</v>
      </c>
      <c r="C796" s="69" t="s">
        <v>357</v>
      </c>
      <c r="D796" s="105">
        <v>1</v>
      </c>
      <c r="E796" s="105">
        <v>5</v>
      </c>
      <c r="F796" s="72">
        <v>8000</v>
      </c>
      <c r="G796" s="72">
        <f>D796*E796*F796</f>
        <v>40000</v>
      </c>
    </row>
    <row r="797" spans="1:7" ht="13">
      <c r="A797" s="335"/>
      <c r="B797" s="70" t="s">
        <v>471</v>
      </c>
      <c r="C797" s="69" t="s">
        <v>357</v>
      </c>
      <c r="D797" s="105">
        <v>1</v>
      </c>
      <c r="E797" s="105">
        <v>1</v>
      </c>
      <c r="F797" s="72">
        <v>40000</v>
      </c>
      <c r="G797" s="72">
        <f>D797*E797*F797</f>
        <v>40000</v>
      </c>
    </row>
    <row r="798" spans="1:7" ht="26">
      <c r="A798" s="335"/>
      <c r="B798" s="70" t="s">
        <v>472</v>
      </c>
      <c r="C798" s="69" t="s">
        <v>357</v>
      </c>
      <c r="D798" s="105">
        <v>1</v>
      </c>
      <c r="E798" s="105">
        <v>1</v>
      </c>
      <c r="F798" s="72">
        <v>15000</v>
      </c>
      <c r="G798" s="72">
        <f>D798*E798*F798</f>
        <v>15000</v>
      </c>
    </row>
    <row r="799" spans="1:7" ht="13">
      <c r="A799" s="335"/>
      <c r="B799" s="335"/>
      <c r="C799" s="335"/>
      <c r="D799" s="335"/>
      <c r="E799" s="335"/>
      <c r="F799" s="335"/>
      <c r="G799" s="335"/>
    </row>
    <row r="800" spans="1:7" ht="39">
      <c r="A800" s="65">
        <v>5</v>
      </c>
      <c r="B800" s="73" t="s">
        <v>473</v>
      </c>
      <c r="C800" s="335"/>
      <c r="D800" s="335"/>
      <c r="E800" s="335"/>
      <c r="F800" s="335"/>
      <c r="G800" s="335"/>
    </row>
    <row r="801" spans="1:7" ht="26">
      <c r="A801" s="335"/>
      <c r="B801" s="70" t="s">
        <v>474</v>
      </c>
      <c r="C801" s="69" t="s">
        <v>357</v>
      </c>
      <c r="D801" s="105">
        <v>1</v>
      </c>
      <c r="E801" s="105">
        <v>2</v>
      </c>
      <c r="F801" s="72">
        <v>250000</v>
      </c>
      <c r="G801" s="72">
        <f>D801*E801*F801</f>
        <v>500000</v>
      </c>
    </row>
    <row r="802" spans="1:7" ht="13">
      <c r="A802" s="335"/>
      <c r="B802" s="70" t="s">
        <v>475</v>
      </c>
      <c r="C802" s="69" t="s">
        <v>357</v>
      </c>
      <c r="D802" s="105">
        <v>1</v>
      </c>
      <c r="E802" s="105">
        <v>5</v>
      </c>
      <c r="F802" s="72">
        <v>7000</v>
      </c>
      <c r="G802" s="72">
        <f>D802*E802*F802</f>
        <v>35000</v>
      </c>
    </row>
    <row r="803" spans="1:7" ht="13">
      <c r="A803" s="335"/>
      <c r="B803" s="70" t="s">
        <v>476</v>
      </c>
      <c r="C803" s="69" t="s">
        <v>356</v>
      </c>
      <c r="D803" s="105">
        <v>1</v>
      </c>
      <c r="E803" s="105">
        <v>1</v>
      </c>
      <c r="F803" s="72">
        <v>45000</v>
      </c>
      <c r="G803" s="72">
        <f>D803*E803*F803</f>
        <v>45000</v>
      </c>
    </row>
    <row r="804" spans="1:7" ht="13">
      <c r="A804" s="335"/>
      <c r="B804" s="335"/>
      <c r="C804" s="335"/>
      <c r="D804" s="335"/>
      <c r="E804" s="335"/>
      <c r="F804" s="335"/>
      <c r="G804" s="335"/>
    </row>
    <row r="805" spans="1:7" ht="26">
      <c r="A805" s="65">
        <v>6</v>
      </c>
      <c r="B805" s="73" t="s">
        <v>477</v>
      </c>
      <c r="C805" s="335"/>
      <c r="D805" s="335"/>
      <c r="E805" s="335"/>
      <c r="F805" s="335"/>
      <c r="G805" s="335"/>
    </row>
    <row r="806" spans="1:7" ht="13">
      <c r="A806" s="335"/>
      <c r="B806" s="70" t="s">
        <v>478</v>
      </c>
      <c r="C806" s="69" t="s">
        <v>357</v>
      </c>
      <c r="D806" s="105">
        <v>1</v>
      </c>
      <c r="E806" s="105">
        <v>10</v>
      </c>
      <c r="F806" s="72">
        <v>1500</v>
      </c>
      <c r="G806" s="72">
        <f>D806*E806*F806</f>
        <v>15000</v>
      </c>
    </row>
    <row r="807" spans="1:7" ht="13">
      <c r="A807" s="335"/>
      <c r="B807" s="70" t="s">
        <v>479</v>
      </c>
      <c r="C807" s="69" t="s">
        <v>357</v>
      </c>
      <c r="D807" s="105">
        <v>1</v>
      </c>
      <c r="E807" s="105">
        <v>1</v>
      </c>
      <c r="F807" s="72">
        <v>35000</v>
      </c>
      <c r="G807" s="72">
        <f>D807*E807*F807</f>
        <v>35000</v>
      </c>
    </row>
    <row r="808" spans="1:7" ht="13">
      <c r="A808" s="335"/>
      <c r="B808" s="70" t="s">
        <v>480</v>
      </c>
      <c r="C808" s="69" t="s">
        <v>357</v>
      </c>
      <c r="D808" s="105">
        <v>1</v>
      </c>
      <c r="E808" s="105">
        <v>3</v>
      </c>
      <c r="F808" s="72">
        <v>45000</v>
      </c>
      <c r="G808" s="72">
        <f>D808*E808*F808</f>
        <v>135000</v>
      </c>
    </row>
    <row r="809" spans="1:7" ht="13">
      <c r="A809" s="335"/>
      <c r="B809" s="335"/>
      <c r="C809" s="335"/>
      <c r="D809" s="335"/>
      <c r="E809" s="335"/>
      <c r="F809" s="335"/>
      <c r="G809" s="335"/>
    </row>
    <row r="810" spans="1:7" ht="13">
      <c r="A810" s="65">
        <v>7</v>
      </c>
      <c r="B810" s="73" t="s">
        <v>481</v>
      </c>
      <c r="C810" s="335"/>
      <c r="D810" s="335"/>
      <c r="E810" s="335"/>
      <c r="F810" s="335"/>
      <c r="G810" s="335"/>
    </row>
    <row r="811" spans="1:7" ht="39">
      <c r="A811" s="335"/>
      <c r="B811" s="70" t="s">
        <v>482</v>
      </c>
      <c r="C811" s="69" t="s">
        <v>357</v>
      </c>
      <c r="D811" s="105">
        <v>1</v>
      </c>
      <c r="E811" s="105">
        <v>1</v>
      </c>
      <c r="F811" s="72">
        <v>150000</v>
      </c>
      <c r="G811" s="72">
        <f>D811*E811*F811</f>
        <v>150000</v>
      </c>
    </row>
    <row r="812" spans="1:7" ht="13">
      <c r="A812" s="335"/>
      <c r="B812" s="70" t="s">
        <v>483</v>
      </c>
      <c r="C812" s="69" t="s">
        <v>357</v>
      </c>
      <c r="D812" s="105">
        <v>1</v>
      </c>
      <c r="E812" s="105">
        <v>10</v>
      </c>
      <c r="F812" s="72">
        <v>45000</v>
      </c>
      <c r="G812" s="72">
        <f>D812*E812*F812</f>
        <v>450000</v>
      </c>
    </row>
    <row r="813" spans="1:7" ht="13">
      <c r="A813" s="335"/>
      <c r="B813" s="70" t="s">
        <v>484</v>
      </c>
      <c r="C813" s="69" t="s">
        <v>357</v>
      </c>
      <c r="D813" s="105">
        <v>1</v>
      </c>
      <c r="E813" s="105">
        <v>3</v>
      </c>
      <c r="F813" s="72">
        <v>55000</v>
      </c>
      <c r="G813" s="72">
        <f>D813*E813*F813</f>
        <v>165000</v>
      </c>
    </row>
    <row r="814" spans="1:7" ht="13">
      <c r="A814" s="335"/>
      <c r="B814" s="418" t="s">
        <v>485</v>
      </c>
      <c r="C814" s="419"/>
      <c r="D814" s="419"/>
      <c r="E814" s="419"/>
      <c r="F814" s="420"/>
      <c r="G814" s="349">
        <f>SUM(G779:G813)</f>
        <v>2784500</v>
      </c>
    </row>
    <row r="816" spans="1:7">
      <c r="A816" s="2">
        <v>6</v>
      </c>
      <c r="B816" s="2" t="s">
        <v>509</v>
      </c>
    </row>
    <row r="818" spans="1:3" ht="13">
      <c r="A818" s="105">
        <v>1</v>
      </c>
      <c r="B818" s="70" t="s">
        <v>490</v>
      </c>
      <c r="C818" s="72">
        <f>F845</f>
        <v>186000</v>
      </c>
    </row>
    <row r="819" spans="1:3" ht="13">
      <c r="A819" s="105">
        <v>2</v>
      </c>
      <c r="B819" s="70" t="s">
        <v>491</v>
      </c>
      <c r="C819" s="72">
        <f>F851</f>
        <v>1306900</v>
      </c>
    </row>
    <row r="820" spans="1:3" ht="13">
      <c r="A820" s="105">
        <v>3</v>
      </c>
      <c r="B820" s="70" t="s">
        <v>492</v>
      </c>
      <c r="C820" s="72">
        <f>F856</f>
        <v>5319425</v>
      </c>
    </row>
    <row r="821" spans="1:3" ht="26">
      <c r="A821" s="105">
        <v>4</v>
      </c>
      <c r="B821" s="70" t="s">
        <v>493</v>
      </c>
      <c r="C821" s="72">
        <f>F860</f>
        <v>8684000</v>
      </c>
    </row>
    <row r="822" spans="1:3" ht="26">
      <c r="A822" s="105">
        <v>5</v>
      </c>
      <c r="B822" s="70" t="s">
        <v>494</v>
      </c>
      <c r="C822" s="72">
        <f>F865</f>
        <v>2736770</v>
      </c>
    </row>
    <row r="823" spans="1:3" ht="26">
      <c r="A823" s="105">
        <v>6</v>
      </c>
      <c r="B823" s="70" t="s">
        <v>495</v>
      </c>
      <c r="C823" s="72">
        <f>F867</f>
        <v>1528800</v>
      </c>
    </row>
    <row r="824" spans="1:3" ht="26">
      <c r="A824" s="105">
        <v>7</v>
      </c>
      <c r="B824" s="70" t="s">
        <v>496</v>
      </c>
      <c r="C824" s="72">
        <f>F870</f>
        <v>2356000</v>
      </c>
    </row>
    <row r="825" spans="1:3" ht="26">
      <c r="A825" s="105">
        <v>8</v>
      </c>
      <c r="B825" s="70" t="s">
        <v>497</v>
      </c>
      <c r="C825" s="72">
        <f>F879</f>
        <v>11125000</v>
      </c>
    </row>
    <row r="826" spans="1:3" ht="26">
      <c r="A826" s="105">
        <v>9</v>
      </c>
      <c r="B826" s="70" t="s">
        <v>498</v>
      </c>
      <c r="C826" s="72">
        <f>F885</f>
        <v>3450000</v>
      </c>
    </row>
    <row r="827" spans="1:3" ht="26">
      <c r="A827" s="105">
        <v>10</v>
      </c>
      <c r="B827" s="70" t="s">
        <v>499</v>
      </c>
      <c r="C827" s="72">
        <f>F890</f>
        <v>1492860</v>
      </c>
    </row>
    <row r="828" spans="1:3" ht="26">
      <c r="A828" s="105">
        <v>11</v>
      </c>
      <c r="B828" s="70" t="s">
        <v>500</v>
      </c>
      <c r="C828" s="72">
        <f>F892</f>
        <v>10008000</v>
      </c>
    </row>
    <row r="829" spans="1:3" ht="26">
      <c r="A829" s="105">
        <v>12</v>
      </c>
      <c r="B829" s="70" t="s">
        <v>501</v>
      </c>
      <c r="C829" s="72">
        <f>F897</f>
        <v>1266600</v>
      </c>
    </row>
    <row r="830" spans="1:3" ht="26">
      <c r="A830" s="105">
        <v>13</v>
      </c>
      <c r="B830" s="70" t="s">
        <v>502</v>
      </c>
      <c r="C830" s="72">
        <f>F899</f>
        <v>5838000</v>
      </c>
    </row>
    <row r="831" spans="1:3" ht="39">
      <c r="A831" s="105">
        <v>14</v>
      </c>
      <c r="B831" s="70" t="s">
        <v>503</v>
      </c>
      <c r="C831" s="72">
        <f>F921</f>
        <v>8204440</v>
      </c>
    </row>
    <row r="832" spans="1:3" ht="26">
      <c r="A832" s="105">
        <v>15</v>
      </c>
      <c r="B832" s="70" t="s">
        <v>504</v>
      </c>
      <c r="C832" s="72">
        <f>F923</f>
        <v>1800000</v>
      </c>
    </row>
    <row r="833" spans="1:6" ht="26">
      <c r="A833" s="105">
        <v>16</v>
      </c>
      <c r="B833" s="70" t="s">
        <v>505</v>
      </c>
      <c r="C833" s="72">
        <f>F926</f>
        <v>1200000</v>
      </c>
    </row>
    <row r="834" spans="1:6" ht="26">
      <c r="A834" s="105">
        <v>17</v>
      </c>
      <c r="B834" s="70" t="s">
        <v>506</v>
      </c>
      <c r="C834" s="72">
        <f>F930</f>
        <v>5520000</v>
      </c>
    </row>
    <row r="835" spans="1:6" ht="39">
      <c r="A835" s="105">
        <v>18</v>
      </c>
      <c r="B835" s="70" t="s">
        <v>507</v>
      </c>
      <c r="C835" s="72">
        <f>F936</f>
        <v>3447900</v>
      </c>
    </row>
    <row r="836" spans="1:6" ht="39">
      <c r="A836" s="105">
        <v>19</v>
      </c>
      <c r="B836" s="70" t="s">
        <v>508</v>
      </c>
      <c r="C836" s="72">
        <f>F938</f>
        <v>3150000</v>
      </c>
    </row>
    <row r="837" spans="1:6" ht="26">
      <c r="A837" s="335"/>
      <c r="B837" s="350" t="s">
        <v>801</v>
      </c>
      <c r="C837" s="345">
        <f>SUM(C818:C836)</f>
        <v>78620695</v>
      </c>
    </row>
    <row r="838" spans="1:6" ht="26">
      <c r="A838" s="335"/>
      <c r="B838" s="350" t="s">
        <v>802</v>
      </c>
      <c r="C838" s="345">
        <f>C837*2</f>
        <v>157241390</v>
      </c>
    </row>
    <row r="841" spans="1:6" ht="13">
      <c r="A841" s="348" t="s">
        <v>322</v>
      </c>
      <c r="B841" s="334" t="s">
        <v>323</v>
      </c>
      <c r="C841" s="334" t="s">
        <v>324</v>
      </c>
      <c r="D841" s="334" t="s">
        <v>325</v>
      </c>
      <c r="E841" s="340" t="s">
        <v>326</v>
      </c>
      <c r="F841" s="340" t="s">
        <v>204</v>
      </c>
    </row>
    <row r="842" spans="1:6" ht="26">
      <c r="A842" s="65">
        <v>1</v>
      </c>
      <c r="B842" s="73" t="s">
        <v>747</v>
      </c>
      <c r="C842" s="335"/>
      <c r="D842" s="335"/>
      <c r="E842" s="335"/>
      <c r="F842" s="335"/>
    </row>
    <row r="843" spans="1:6" ht="13">
      <c r="A843" s="335"/>
      <c r="B843" s="70" t="s">
        <v>327</v>
      </c>
      <c r="C843" s="69" t="s">
        <v>328</v>
      </c>
      <c r="D843" s="367">
        <v>6200</v>
      </c>
      <c r="E843" s="71">
        <v>12</v>
      </c>
      <c r="F843" s="72">
        <f>D843*E843</f>
        <v>74400</v>
      </c>
    </row>
    <row r="844" spans="1:6" ht="13">
      <c r="A844" s="335"/>
      <c r="B844" s="70" t="s">
        <v>329</v>
      </c>
      <c r="C844" s="69" t="s">
        <v>328</v>
      </c>
      <c r="D844" s="367">
        <v>6200</v>
      </c>
      <c r="E844" s="71">
        <v>18</v>
      </c>
      <c r="F844" s="72">
        <f>D844*E844</f>
        <v>111600</v>
      </c>
    </row>
    <row r="845" spans="1:6" ht="13">
      <c r="A845" s="335"/>
      <c r="B845" s="335"/>
      <c r="C845" s="335"/>
      <c r="D845" s="335"/>
      <c r="E845" s="368" t="s">
        <v>321</v>
      </c>
      <c r="F845" s="369">
        <f>SUM(F843:F844)</f>
        <v>186000</v>
      </c>
    </row>
    <row r="846" spans="1:6" ht="26">
      <c r="A846" s="65">
        <v>2</v>
      </c>
      <c r="B846" s="73" t="s">
        <v>748</v>
      </c>
      <c r="C846" s="335"/>
      <c r="D846" s="335"/>
      <c r="E846" s="335"/>
      <c r="F846" s="335"/>
    </row>
    <row r="847" spans="1:6" ht="13">
      <c r="A847" s="335"/>
      <c r="B847" s="70" t="s">
        <v>330</v>
      </c>
      <c r="C847" s="69" t="s">
        <v>331</v>
      </c>
      <c r="D847" s="367">
        <v>15000</v>
      </c>
      <c r="E847" s="71">
        <v>60</v>
      </c>
      <c r="F847" s="72">
        <f>D847*E847</f>
        <v>900000</v>
      </c>
    </row>
    <row r="848" spans="1:6" ht="13">
      <c r="A848" s="335"/>
      <c r="B848" s="70" t="s">
        <v>332</v>
      </c>
      <c r="C848" s="69" t="s">
        <v>331</v>
      </c>
      <c r="D848" s="367">
        <v>9350</v>
      </c>
      <c r="E848" s="71">
        <v>14</v>
      </c>
      <c r="F848" s="72">
        <f>D848*E848</f>
        <v>130900</v>
      </c>
    </row>
    <row r="849" spans="1:6" ht="13">
      <c r="A849" s="335"/>
      <c r="B849" s="70" t="s">
        <v>333</v>
      </c>
      <c r="C849" s="69" t="s">
        <v>328</v>
      </c>
      <c r="D849" s="367">
        <v>6000</v>
      </c>
      <c r="E849" s="71">
        <v>11</v>
      </c>
      <c r="F849" s="72">
        <f>D849*E849</f>
        <v>66000</v>
      </c>
    </row>
    <row r="850" spans="1:6" ht="39">
      <c r="A850" s="335"/>
      <c r="B850" s="70" t="s">
        <v>510</v>
      </c>
      <c r="C850" s="69" t="s">
        <v>328</v>
      </c>
      <c r="D850" s="367">
        <v>6000</v>
      </c>
      <c r="E850" s="71">
        <v>35</v>
      </c>
      <c r="F850" s="72">
        <f>D850*E850</f>
        <v>210000</v>
      </c>
    </row>
    <row r="851" spans="1:6" ht="13">
      <c r="A851" s="335"/>
      <c r="B851" s="335"/>
      <c r="C851" s="335"/>
      <c r="D851" s="335"/>
      <c r="E851" s="368" t="s">
        <v>321</v>
      </c>
      <c r="F851" s="369">
        <f>SUM(F847:F850)</f>
        <v>1306900</v>
      </c>
    </row>
    <row r="852" spans="1:6" ht="26">
      <c r="A852" s="65">
        <v>3</v>
      </c>
      <c r="B852" s="73" t="s">
        <v>749</v>
      </c>
      <c r="C852" s="335"/>
      <c r="D852" s="335"/>
      <c r="E852" s="335"/>
      <c r="F852" s="335"/>
    </row>
    <row r="853" spans="1:6" ht="26">
      <c r="A853" s="335"/>
      <c r="B853" s="70" t="s">
        <v>335</v>
      </c>
      <c r="C853" s="69" t="s">
        <v>331</v>
      </c>
      <c r="D853" s="367">
        <v>1500</v>
      </c>
      <c r="E853" s="71">
        <v>285</v>
      </c>
      <c r="F853" s="72">
        <f>D853*E853</f>
        <v>427500</v>
      </c>
    </row>
    <row r="854" spans="1:6" ht="52">
      <c r="A854" s="335"/>
      <c r="B854" s="70" t="s">
        <v>511</v>
      </c>
      <c r="C854" s="69" t="s">
        <v>331</v>
      </c>
      <c r="D854" s="367">
        <v>8125</v>
      </c>
      <c r="E854" s="71">
        <v>475</v>
      </c>
      <c r="F854" s="72">
        <f>D854*E854</f>
        <v>3859375</v>
      </c>
    </row>
    <row r="855" spans="1:6" ht="52">
      <c r="A855" s="335"/>
      <c r="B855" s="70" t="s">
        <v>512</v>
      </c>
      <c r="C855" s="69" t="s">
        <v>331</v>
      </c>
      <c r="D855" s="367">
        <v>1930</v>
      </c>
      <c r="E855" s="71">
        <v>535</v>
      </c>
      <c r="F855" s="72">
        <f>D855*E855</f>
        <v>1032550</v>
      </c>
    </row>
    <row r="856" spans="1:6" ht="13">
      <c r="A856" s="335"/>
      <c r="B856" s="335"/>
      <c r="C856" s="335"/>
      <c r="D856" s="335"/>
      <c r="E856" s="368" t="s">
        <v>321</v>
      </c>
      <c r="F856" s="369">
        <f>SUM(F853:F855)</f>
        <v>5319425</v>
      </c>
    </row>
    <row r="857" spans="1:6" ht="26">
      <c r="A857" s="65">
        <v>4</v>
      </c>
      <c r="B857" s="73" t="s">
        <v>750</v>
      </c>
      <c r="C857" s="335"/>
      <c r="D857" s="335"/>
      <c r="E857" s="335"/>
      <c r="F857" s="335"/>
    </row>
    <row r="858" spans="1:6" ht="26">
      <c r="A858" s="335"/>
      <c r="B858" s="70" t="s">
        <v>338</v>
      </c>
      <c r="C858" s="69" t="s">
        <v>339</v>
      </c>
      <c r="D858" s="370">
        <v>11.5</v>
      </c>
      <c r="E858" s="72">
        <v>260000</v>
      </c>
      <c r="F858" s="72">
        <f>D858*E858</f>
        <v>2990000</v>
      </c>
    </row>
    <row r="859" spans="1:6" ht="26">
      <c r="A859" s="335"/>
      <c r="B859" s="70" t="s">
        <v>340</v>
      </c>
      <c r="C859" s="69" t="s">
        <v>339</v>
      </c>
      <c r="D859" s="370">
        <v>21.9</v>
      </c>
      <c r="E859" s="72">
        <v>260000</v>
      </c>
      <c r="F859" s="72">
        <f>D859*E859</f>
        <v>5694000</v>
      </c>
    </row>
    <row r="860" spans="1:6" ht="13">
      <c r="A860" s="335"/>
      <c r="B860" s="335"/>
      <c r="C860" s="335"/>
      <c r="D860" s="335"/>
      <c r="E860" s="368" t="s">
        <v>321</v>
      </c>
      <c r="F860" s="369">
        <f>SUM(F858:F859)</f>
        <v>8684000</v>
      </c>
    </row>
    <row r="861" spans="1:6" ht="26">
      <c r="A861" s="65">
        <v>5</v>
      </c>
      <c r="B861" s="73" t="s">
        <v>751</v>
      </c>
      <c r="C861" s="335"/>
      <c r="D861" s="335"/>
      <c r="E861" s="335"/>
      <c r="F861" s="335"/>
    </row>
    <row r="862" spans="1:6" ht="26">
      <c r="A862" s="335"/>
      <c r="B862" s="70" t="s">
        <v>513</v>
      </c>
      <c r="C862" s="69" t="s">
        <v>331</v>
      </c>
      <c r="D862" s="367">
        <v>2450</v>
      </c>
      <c r="E862" s="71">
        <v>435</v>
      </c>
      <c r="F862" s="72">
        <f>D862*E862</f>
        <v>1065750</v>
      </c>
    </row>
    <row r="863" spans="1:6" ht="26">
      <c r="A863" s="335"/>
      <c r="B863" s="70" t="s">
        <v>514</v>
      </c>
      <c r="C863" s="69" t="s">
        <v>331</v>
      </c>
      <c r="D863" s="367">
        <v>3276</v>
      </c>
      <c r="E863" s="71">
        <v>455</v>
      </c>
      <c r="F863" s="72">
        <f>D863*E863</f>
        <v>1490580</v>
      </c>
    </row>
    <row r="864" spans="1:6" ht="13">
      <c r="A864" s="335"/>
      <c r="B864" s="70" t="s">
        <v>515</v>
      </c>
      <c r="C864" s="69" t="s">
        <v>331</v>
      </c>
      <c r="D864" s="367">
        <v>3470</v>
      </c>
      <c r="E864" s="71">
        <v>52</v>
      </c>
      <c r="F864" s="72">
        <f>D864*E864</f>
        <v>180440</v>
      </c>
    </row>
    <row r="865" spans="1:6" ht="13">
      <c r="A865" s="335"/>
      <c r="B865" s="335"/>
      <c r="C865" s="335"/>
      <c r="D865" s="335"/>
      <c r="E865" s="368" t="s">
        <v>321</v>
      </c>
      <c r="F865" s="369">
        <f>SUM(F862:F864)</f>
        <v>2736770</v>
      </c>
    </row>
    <row r="866" spans="1:6" ht="26">
      <c r="A866" s="105">
        <v>6</v>
      </c>
      <c r="B866" s="73" t="s">
        <v>803</v>
      </c>
      <c r="C866" s="335"/>
      <c r="D866" s="335"/>
      <c r="E866" s="335"/>
      <c r="F866" s="335"/>
    </row>
    <row r="867" spans="1:6" ht="91">
      <c r="A867" s="344"/>
      <c r="B867" s="339" t="s">
        <v>804</v>
      </c>
      <c r="C867" s="66" t="s">
        <v>328</v>
      </c>
      <c r="D867" s="371">
        <v>4368</v>
      </c>
      <c r="E867" s="67">
        <v>350</v>
      </c>
      <c r="F867" s="72">
        <f>D867*E867</f>
        <v>1528800</v>
      </c>
    </row>
    <row r="868" spans="1:6" ht="13">
      <c r="A868" s="335"/>
      <c r="B868" s="335"/>
      <c r="C868" s="335"/>
      <c r="D868" s="335"/>
      <c r="E868" s="335"/>
      <c r="F868" s="335"/>
    </row>
    <row r="869" spans="1:6" ht="26">
      <c r="A869" s="105">
        <v>7</v>
      </c>
      <c r="B869" s="73" t="s">
        <v>518</v>
      </c>
      <c r="C869" s="335"/>
      <c r="D869" s="335"/>
      <c r="E869" s="335"/>
      <c r="F869" s="335"/>
    </row>
    <row r="870" spans="1:6" ht="104">
      <c r="A870" s="339"/>
      <c r="B870" s="70" t="s">
        <v>519</v>
      </c>
      <c r="C870" s="66" t="s">
        <v>328</v>
      </c>
      <c r="D870" s="371">
        <v>6200</v>
      </c>
      <c r="E870" s="67">
        <v>380</v>
      </c>
      <c r="F870" s="72">
        <f>D870*E870</f>
        <v>2356000</v>
      </c>
    </row>
    <row r="871" spans="1:6" ht="13">
      <c r="A871" s="335"/>
      <c r="B871" s="335"/>
      <c r="C871" s="335"/>
      <c r="D871" s="335"/>
      <c r="E871" s="335"/>
      <c r="F871" s="335"/>
    </row>
    <row r="872" spans="1:6" ht="26">
      <c r="A872" s="105">
        <v>8</v>
      </c>
      <c r="B872" s="73" t="s">
        <v>520</v>
      </c>
      <c r="C872" s="335"/>
      <c r="D872" s="335"/>
      <c r="E872" s="335"/>
      <c r="F872" s="335"/>
    </row>
    <row r="873" spans="1:6" ht="26">
      <c r="A873" s="335"/>
      <c r="B873" s="73" t="s">
        <v>521</v>
      </c>
      <c r="C873" s="335"/>
      <c r="D873" s="335"/>
      <c r="E873" s="335"/>
      <c r="F873" s="335"/>
    </row>
    <row r="874" spans="1:6" ht="143">
      <c r="A874" s="339"/>
      <c r="B874" s="70" t="s">
        <v>522</v>
      </c>
      <c r="C874" s="64" t="s">
        <v>357</v>
      </c>
      <c r="D874" s="137">
        <v>1</v>
      </c>
      <c r="E874" s="300">
        <v>700000</v>
      </c>
      <c r="F874" s="72">
        <f>D874*E874</f>
        <v>700000</v>
      </c>
    </row>
    <row r="875" spans="1:6" ht="26">
      <c r="A875" s="335"/>
      <c r="B875" s="73" t="s">
        <v>523</v>
      </c>
      <c r="C875" s="335"/>
      <c r="D875" s="335"/>
      <c r="E875" s="335"/>
      <c r="F875" s="335"/>
    </row>
    <row r="876" spans="1:6" ht="52">
      <c r="A876" s="335"/>
      <c r="B876" s="70" t="s">
        <v>524</v>
      </c>
      <c r="C876" s="69" t="s">
        <v>357</v>
      </c>
      <c r="D876" s="106">
        <v>1</v>
      </c>
      <c r="E876" s="72">
        <v>8340000</v>
      </c>
      <c r="F876" s="72">
        <f>D876*E876</f>
        <v>8340000</v>
      </c>
    </row>
    <row r="877" spans="1:6" ht="39">
      <c r="A877" s="335"/>
      <c r="B877" s="73" t="s">
        <v>525</v>
      </c>
      <c r="C877" s="335"/>
      <c r="D877" s="335"/>
      <c r="E877" s="335"/>
      <c r="F877" s="335"/>
    </row>
    <row r="878" spans="1:6" ht="65">
      <c r="A878" s="344"/>
      <c r="B878" s="339" t="s">
        <v>805</v>
      </c>
      <c r="C878" s="66" t="s">
        <v>357</v>
      </c>
      <c r="D878" s="138">
        <v>1</v>
      </c>
      <c r="E878" s="301">
        <v>2085000</v>
      </c>
      <c r="F878" s="72">
        <f>D878*E878</f>
        <v>2085000</v>
      </c>
    </row>
    <row r="879" spans="1:6" ht="13">
      <c r="A879" s="335"/>
      <c r="B879" s="335"/>
      <c r="C879" s="335"/>
      <c r="D879" s="335"/>
      <c r="E879" s="368" t="s">
        <v>321</v>
      </c>
      <c r="F879" s="369">
        <f>SUM(F874:F878)</f>
        <v>11125000</v>
      </c>
    </row>
    <row r="880" spans="1:6" ht="26">
      <c r="A880" s="105">
        <v>9</v>
      </c>
      <c r="B880" s="73" t="s">
        <v>527</v>
      </c>
      <c r="C880" s="335"/>
      <c r="D880" s="335"/>
      <c r="E880" s="335"/>
      <c r="F880" s="335"/>
    </row>
    <row r="881" spans="1:6" ht="39">
      <c r="A881" s="335"/>
      <c r="B881" s="70" t="s">
        <v>528</v>
      </c>
      <c r="C881" s="69" t="s">
        <v>357</v>
      </c>
      <c r="D881" s="106">
        <v>20</v>
      </c>
      <c r="E881" s="72">
        <v>24000</v>
      </c>
      <c r="F881" s="72">
        <f>D881*E881</f>
        <v>480000</v>
      </c>
    </row>
    <row r="882" spans="1:6" ht="13">
      <c r="A882" s="335"/>
      <c r="B882" s="70" t="s">
        <v>529</v>
      </c>
      <c r="C882" s="69" t="s">
        <v>357</v>
      </c>
      <c r="D882" s="106">
        <v>35</v>
      </c>
      <c r="E882" s="72">
        <v>29000</v>
      </c>
      <c r="F882" s="72">
        <f>D882*E882</f>
        <v>1015000</v>
      </c>
    </row>
    <row r="883" spans="1:6" ht="26">
      <c r="A883" s="335"/>
      <c r="B883" s="70" t="s">
        <v>530</v>
      </c>
      <c r="C883" s="69" t="s">
        <v>357</v>
      </c>
      <c r="D883" s="106">
        <v>35</v>
      </c>
      <c r="E883" s="72">
        <v>25000</v>
      </c>
      <c r="F883" s="72">
        <f>D883*E883</f>
        <v>875000</v>
      </c>
    </row>
    <row r="884" spans="1:6" ht="13">
      <c r="A884" s="335"/>
      <c r="B884" s="70" t="s">
        <v>531</v>
      </c>
      <c r="C884" s="69" t="s">
        <v>357</v>
      </c>
      <c r="D884" s="106">
        <v>60</v>
      </c>
      <c r="E884" s="72">
        <v>18000</v>
      </c>
      <c r="F884" s="72">
        <f>D884*E884</f>
        <v>1080000</v>
      </c>
    </row>
    <row r="885" spans="1:6" ht="13">
      <c r="A885" s="335"/>
      <c r="B885" s="335"/>
      <c r="C885" s="335"/>
      <c r="D885" s="335"/>
      <c r="E885" s="368" t="s">
        <v>321</v>
      </c>
      <c r="F885" s="369">
        <f>SUM(F881:F884)</f>
        <v>3450000</v>
      </c>
    </row>
    <row r="886" spans="1:6" ht="26">
      <c r="A886" s="105">
        <v>10</v>
      </c>
      <c r="B886" s="73" t="s">
        <v>532</v>
      </c>
      <c r="C886" s="335"/>
      <c r="D886" s="335"/>
      <c r="E886" s="335"/>
      <c r="F886" s="335"/>
    </row>
    <row r="887" spans="1:6" ht="91">
      <c r="A887" s="344"/>
      <c r="B887" s="339" t="s">
        <v>806</v>
      </c>
      <c r="C887" s="66" t="s">
        <v>357</v>
      </c>
      <c r="D887" s="138">
        <v>35</v>
      </c>
      <c r="E887" s="301">
        <v>16124</v>
      </c>
      <c r="F887" s="72">
        <f>D887*E887</f>
        <v>564340</v>
      </c>
    </row>
    <row r="888" spans="1:6" ht="78">
      <c r="A888" s="344"/>
      <c r="B888" s="339" t="s">
        <v>807</v>
      </c>
      <c r="C888" s="66" t="s">
        <v>357</v>
      </c>
      <c r="D888" s="138">
        <v>40</v>
      </c>
      <c r="E888" s="301">
        <v>6950</v>
      </c>
      <c r="F888" s="72">
        <f>D888*E888</f>
        <v>278000</v>
      </c>
    </row>
    <row r="889" spans="1:6" ht="26">
      <c r="A889" s="335"/>
      <c r="B889" s="70" t="s">
        <v>535</v>
      </c>
      <c r="C889" s="69" t="s">
        <v>536</v>
      </c>
      <c r="D889" s="106">
        <v>60</v>
      </c>
      <c r="E889" s="72">
        <v>10842</v>
      </c>
      <c r="F889" s="72">
        <f>D889*E889</f>
        <v>650520</v>
      </c>
    </row>
    <row r="890" spans="1:6" ht="13">
      <c r="A890" s="335"/>
      <c r="B890" s="335"/>
      <c r="C890" s="335"/>
      <c r="D890" s="335"/>
      <c r="E890" s="368" t="s">
        <v>321</v>
      </c>
      <c r="F890" s="369">
        <f>SUM(F887:F889)</f>
        <v>1492860</v>
      </c>
    </row>
    <row r="891" spans="1:6" ht="26">
      <c r="A891" s="105">
        <v>11</v>
      </c>
      <c r="B891" s="73" t="s">
        <v>537</v>
      </c>
      <c r="C891" s="335"/>
      <c r="D891" s="335"/>
      <c r="E891" s="335"/>
      <c r="F891" s="335"/>
    </row>
    <row r="892" spans="1:6" ht="65">
      <c r="A892" s="344"/>
      <c r="B892" s="339" t="s">
        <v>808</v>
      </c>
      <c r="C892" s="66" t="s">
        <v>357</v>
      </c>
      <c r="D892" s="138">
        <v>12</v>
      </c>
      <c r="E892" s="301">
        <v>834000</v>
      </c>
      <c r="F892" s="72">
        <f>D892*E892</f>
        <v>10008000</v>
      </c>
    </row>
    <row r="893" spans="1:6" ht="13">
      <c r="A893" s="335"/>
      <c r="B893" s="335"/>
      <c r="C893" s="335"/>
      <c r="D893" s="335"/>
      <c r="E893" s="335"/>
      <c r="F893" s="335"/>
    </row>
    <row r="894" spans="1:6" ht="39">
      <c r="A894" s="105">
        <v>12</v>
      </c>
      <c r="B894" s="73" t="s">
        <v>539</v>
      </c>
      <c r="C894" s="335"/>
      <c r="D894" s="335"/>
      <c r="E894" s="335"/>
      <c r="F894" s="335"/>
    </row>
    <row r="895" spans="1:6" ht="130">
      <c r="A895" s="339"/>
      <c r="B895" s="339" t="s">
        <v>809</v>
      </c>
      <c r="C895" s="66" t="s">
        <v>357</v>
      </c>
      <c r="D895" s="138">
        <v>6</v>
      </c>
      <c r="E895" s="301">
        <v>125100</v>
      </c>
      <c r="F895" s="72">
        <f>D895*E895</f>
        <v>750600</v>
      </c>
    </row>
    <row r="896" spans="1:6" ht="208">
      <c r="A896" s="339"/>
      <c r="B896" s="339" t="s">
        <v>810</v>
      </c>
      <c r="C896" s="64" t="s">
        <v>357</v>
      </c>
      <c r="D896" s="137">
        <v>6</v>
      </c>
      <c r="E896" s="300">
        <v>86000</v>
      </c>
      <c r="F896" s="72">
        <f>D896*E896</f>
        <v>516000</v>
      </c>
    </row>
    <row r="897" spans="1:6" ht="13">
      <c r="A897" s="335"/>
      <c r="B897" s="335"/>
      <c r="C897" s="335"/>
      <c r="D897" s="335"/>
      <c r="E897" s="368" t="s">
        <v>321</v>
      </c>
      <c r="F897" s="369">
        <f>SUM(F895:F896)</f>
        <v>1266600</v>
      </c>
    </row>
    <row r="898" spans="1:6" ht="39">
      <c r="A898" s="105">
        <v>13</v>
      </c>
      <c r="B898" s="73" t="s">
        <v>542</v>
      </c>
      <c r="C898" s="335"/>
      <c r="D898" s="335"/>
      <c r="E898" s="335"/>
      <c r="F898" s="335"/>
    </row>
    <row r="899" spans="1:6" ht="286">
      <c r="A899" s="339"/>
      <c r="B899" s="339" t="s">
        <v>811</v>
      </c>
      <c r="C899" s="64" t="s">
        <v>353</v>
      </c>
      <c r="D899" s="137">
        <v>1</v>
      </c>
      <c r="E899" s="300">
        <v>5838000</v>
      </c>
      <c r="F899" s="72">
        <f>D899*E899</f>
        <v>5838000</v>
      </c>
    </row>
    <row r="900" spans="1:6" ht="13">
      <c r="A900" s="335"/>
      <c r="B900" s="335"/>
      <c r="C900" s="335"/>
      <c r="D900" s="335"/>
      <c r="E900" s="335"/>
      <c r="F900" s="335"/>
    </row>
    <row r="901" spans="1:6" ht="39">
      <c r="A901" s="105">
        <v>14</v>
      </c>
      <c r="B901" s="73" t="s">
        <v>544</v>
      </c>
      <c r="C901" s="335"/>
      <c r="D901" s="335"/>
      <c r="E901" s="335"/>
      <c r="F901" s="335"/>
    </row>
    <row r="902" spans="1:6" ht="26">
      <c r="A902" s="69" t="s">
        <v>358</v>
      </c>
      <c r="B902" s="73" t="s">
        <v>812</v>
      </c>
      <c r="C902" s="335"/>
      <c r="D902" s="335"/>
      <c r="E902" s="335"/>
      <c r="F902" s="335"/>
    </row>
    <row r="903" spans="1:6" ht="13">
      <c r="A903" s="335"/>
      <c r="B903" s="70" t="s">
        <v>546</v>
      </c>
      <c r="C903" s="69" t="s">
        <v>353</v>
      </c>
      <c r="D903" s="71">
        <v>120</v>
      </c>
      <c r="E903" s="71">
        <v>699</v>
      </c>
      <c r="F903" s="72">
        <f t="shared" ref="F903:F910" si="102">D903*E903</f>
        <v>83880</v>
      </c>
    </row>
    <row r="904" spans="1:6" ht="13">
      <c r="A904" s="335"/>
      <c r="B904" s="70" t="s">
        <v>547</v>
      </c>
      <c r="C904" s="69" t="s">
        <v>353</v>
      </c>
      <c r="D904" s="71">
        <v>18</v>
      </c>
      <c r="E904" s="372">
        <v>5000</v>
      </c>
      <c r="F904" s="72">
        <f t="shared" si="102"/>
        <v>90000</v>
      </c>
    </row>
    <row r="905" spans="1:6" ht="13">
      <c r="A905" s="335"/>
      <c r="B905" s="70" t="s">
        <v>548</v>
      </c>
      <c r="C905" s="69" t="s">
        <v>353</v>
      </c>
      <c r="D905" s="71">
        <v>24</v>
      </c>
      <c r="E905" s="71">
        <v>485</v>
      </c>
      <c r="F905" s="72">
        <f t="shared" si="102"/>
        <v>11640</v>
      </c>
    </row>
    <row r="906" spans="1:6" ht="13">
      <c r="A906" s="335"/>
      <c r="B906" s="70" t="s">
        <v>549</v>
      </c>
      <c r="C906" s="69" t="s">
        <v>353</v>
      </c>
      <c r="D906" s="71">
        <v>30</v>
      </c>
      <c r="E906" s="372">
        <v>6500</v>
      </c>
      <c r="F906" s="72">
        <f t="shared" si="102"/>
        <v>195000</v>
      </c>
    </row>
    <row r="907" spans="1:6" ht="26">
      <c r="A907" s="335"/>
      <c r="B907" s="70" t="s">
        <v>550</v>
      </c>
      <c r="C907" s="69" t="s">
        <v>353</v>
      </c>
      <c r="D907" s="71">
        <v>12</v>
      </c>
      <c r="E907" s="372">
        <v>5800</v>
      </c>
      <c r="F907" s="72">
        <f t="shared" si="102"/>
        <v>69600</v>
      </c>
    </row>
    <row r="908" spans="1:6" ht="13">
      <c r="A908" s="335"/>
      <c r="B908" s="70" t="s">
        <v>551</v>
      </c>
      <c r="C908" s="69" t="s">
        <v>353</v>
      </c>
      <c r="D908" s="71">
        <v>8</v>
      </c>
      <c r="E908" s="71">
        <v>315</v>
      </c>
      <c r="F908" s="72">
        <f t="shared" si="102"/>
        <v>2520</v>
      </c>
    </row>
    <row r="909" spans="1:6" ht="13">
      <c r="A909" s="335"/>
      <c r="B909" s="70" t="s">
        <v>552</v>
      </c>
      <c r="C909" s="69" t="s">
        <v>353</v>
      </c>
      <c r="D909" s="71">
        <v>1</v>
      </c>
      <c r="E909" s="72">
        <v>70000</v>
      </c>
      <c r="F909" s="72">
        <f t="shared" si="102"/>
        <v>70000</v>
      </c>
    </row>
    <row r="910" spans="1:6" ht="13">
      <c r="A910" s="335"/>
      <c r="B910" s="70" t="s">
        <v>553</v>
      </c>
      <c r="C910" s="69" t="s">
        <v>353</v>
      </c>
      <c r="D910" s="71">
        <v>1</v>
      </c>
      <c r="E910" s="373">
        <v>15000</v>
      </c>
      <c r="F910" s="72">
        <f t="shared" si="102"/>
        <v>15000</v>
      </c>
    </row>
    <row r="911" spans="1:6" ht="13">
      <c r="A911" s="335"/>
      <c r="B911" s="335"/>
      <c r="C911" s="335"/>
      <c r="D911" s="335"/>
      <c r="E911" s="335"/>
      <c r="F911" s="335"/>
    </row>
    <row r="912" spans="1:6" ht="26">
      <c r="A912" s="69" t="s">
        <v>359</v>
      </c>
      <c r="B912" s="73" t="s">
        <v>554</v>
      </c>
      <c r="C912" s="335"/>
      <c r="D912" s="335"/>
      <c r="E912" s="335"/>
      <c r="F912" s="335"/>
    </row>
    <row r="913" spans="1:6" ht="13">
      <c r="A913" s="335"/>
      <c r="B913" s="70" t="s">
        <v>555</v>
      </c>
      <c r="C913" s="69" t="s">
        <v>556</v>
      </c>
      <c r="D913" s="71">
        <v>1</v>
      </c>
      <c r="E913" s="72">
        <v>250000</v>
      </c>
      <c r="F913" s="72">
        <f t="shared" ref="F913:F920" si="103">D913*E913</f>
        <v>250000</v>
      </c>
    </row>
    <row r="914" spans="1:6" ht="13">
      <c r="A914" s="335"/>
      <c r="B914" s="70" t="s">
        <v>557</v>
      </c>
      <c r="C914" s="69" t="s">
        <v>353</v>
      </c>
      <c r="D914" s="71">
        <v>1</v>
      </c>
      <c r="E914" s="72">
        <v>56000</v>
      </c>
      <c r="F914" s="72">
        <f t="shared" si="103"/>
        <v>56000</v>
      </c>
    </row>
    <row r="915" spans="1:6" ht="13">
      <c r="A915" s="335"/>
      <c r="B915" s="70" t="s">
        <v>558</v>
      </c>
      <c r="C915" s="69" t="s">
        <v>353</v>
      </c>
      <c r="D915" s="71">
        <v>36</v>
      </c>
      <c r="E915" s="72">
        <v>175000</v>
      </c>
      <c r="F915" s="72">
        <f t="shared" si="103"/>
        <v>6300000</v>
      </c>
    </row>
    <row r="916" spans="1:6" ht="26">
      <c r="A916" s="335"/>
      <c r="B916" s="70" t="s">
        <v>559</v>
      </c>
      <c r="C916" s="69" t="s">
        <v>560</v>
      </c>
      <c r="D916" s="72">
        <v>2000</v>
      </c>
      <c r="E916" s="106">
        <v>180</v>
      </c>
      <c r="F916" s="72">
        <f t="shared" si="103"/>
        <v>360000</v>
      </c>
    </row>
    <row r="917" spans="1:6" ht="39">
      <c r="A917" s="335"/>
      <c r="B917" s="70" t="s">
        <v>561</v>
      </c>
      <c r="C917" s="69" t="s">
        <v>355</v>
      </c>
      <c r="D917" s="71">
        <v>1</v>
      </c>
      <c r="E917" s="72">
        <v>153800</v>
      </c>
      <c r="F917" s="72">
        <f t="shared" si="103"/>
        <v>153800</v>
      </c>
    </row>
    <row r="918" spans="1:6" ht="39">
      <c r="A918" s="335"/>
      <c r="B918" s="70" t="s">
        <v>562</v>
      </c>
      <c r="C918" s="69" t="s">
        <v>353</v>
      </c>
      <c r="D918" s="71">
        <v>1</v>
      </c>
      <c r="E918" s="72">
        <v>300000</v>
      </c>
      <c r="F918" s="72">
        <f t="shared" si="103"/>
        <v>300000</v>
      </c>
    </row>
    <row r="919" spans="1:6" ht="26">
      <c r="A919" s="335"/>
      <c r="B919" s="70" t="s">
        <v>563</v>
      </c>
      <c r="C919" s="69" t="s">
        <v>353</v>
      </c>
      <c r="D919" s="71">
        <v>1</v>
      </c>
      <c r="E919" s="72">
        <v>17000</v>
      </c>
      <c r="F919" s="72">
        <f t="shared" si="103"/>
        <v>17000</v>
      </c>
    </row>
    <row r="920" spans="1:6" ht="39">
      <c r="A920" s="335"/>
      <c r="B920" s="70" t="s">
        <v>564</v>
      </c>
      <c r="C920" s="69" t="s">
        <v>355</v>
      </c>
      <c r="D920" s="71">
        <v>1</v>
      </c>
      <c r="E920" s="72">
        <v>230000</v>
      </c>
      <c r="F920" s="72">
        <f t="shared" si="103"/>
        <v>230000</v>
      </c>
    </row>
    <row r="921" spans="1:6" ht="13">
      <c r="A921" s="335"/>
      <c r="B921" s="335"/>
      <c r="C921" s="335"/>
      <c r="D921" s="335"/>
      <c r="E921" s="368" t="s">
        <v>321</v>
      </c>
      <c r="F921" s="369">
        <f>SUM(F903:F920)</f>
        <v>8204440</v>
      </c>
    </row>
    <row r="922" spans="1:6" ht="39">
      <c r="A922" s="105">
        <v>15</v>
      </c>
      <c r="B922" s="73" t="s">
        <v>565</v>
      </c>
      <c r="C922" s="335"/>
      <c r="D922" s="335"/>
      <c r="E922" s="335"/>
      <c r="F922" s="335"/>
    </row>
    <row r="923" spans="1:6" ht="117">
      <c r="A923" s="339"/>
      <c r="B923" s="339" t="s">
        <v>813</v>
      </c>
      <c r="C923" s="66" t="s">
        <v>353</v>
      </c>
      <c r="D923" s="67">
        <v>1</v>
      </c>
      <c r="E923" s="361">
        <v>1800000</v>
      </c>
      <c r="F923" s="72">
        <f>D923*E923</f>
        <v>1800000</v>
      </c>
    </row>
    <row r="924" spans="1:6" ht="13">
      <c r="A924" s="335"/>
      <c r="B924" s="335"/>
      <c r="C924" s="335"/>
      <c r="D924" s="335"/>
      <c r="E924" s="335"/>
      <c r="F924" s="335"/>
    </row>
    <row r="925" spans="1:6" ht="39">
      <c r="A925" s="105">
        <v>16</v>
      </c>
      <c r="B925" s="73" t="s">
        <v>567</v>
      </c>
      <c r="C925" s="335"/>
      <c r="D925" s="335"/>
      <c r="E925" s="335"/>
      <c r="F925" s="335"/>
    </row>
    <row r="926" spans="1:6" ht="130">
      <c r="A926" s="339"/>
      <c r="B926" s="339" t="s">
        <v>814</v>
      </c>
      <c r="C926" s="66" t="s">
        <v>353</v>
      </c>
      <c r="D926" s="67">
        <v>1</v>
      </c>
      <c r="E926" s="361">
        <v>1200000</v>
      </c>
      <c r="F926" s="72">
        <f>D926*E926</f>
        <v>1200000</v>
      </c>
    </row>
    <row r="927" spans="1:6" ht="13">
      <c r="A927" s="335"/>
      <c r="B927" s="335"/>
      <c r="C927" s="335"/>
      <c r="D927" s="335"/>
      <c r="E927" s="335"/>
      <c r="F927" s="335"/>
    </row>
    <row r="928" spans="1:6" ht="39">
      <c r="A928" s="105">
        <v>17</v>
      </c>
      <c r="B928" s="73" t="s">
        <v>569</v>
      </c>
      <c r="C928" s="335"/>
      <c r="D928" s="335"/>
      <c r="E928" s="335"/>
      <c r="F928" s="335"/>
    </row>
    <row r="929" spans="1:6" ht="91">
      <c r="A929" s="344"/>
      <c r="B929" s="339" t="s">
        <v>815</v>
      </c>
      <c r="C929" s="344"/>
      <c r="D929" s="344"/>
      <c r="E929" s="344"/>
      <c r="F929" s="344"/>
    </row>
    <row r="930" spans="1:6" ht="26">
      <c r="A930" s="335"/>
      <c r="B930" s="70" t="s">
        <v>571</v>
      </c>
      <c r="C930" s="69" t="s">
        <v>353</v>
      </c>
      <c r="D930" s="71">
        <v>8</v>
      </c>
      <c r="E930" s="72">
        <v>690000</v>
      </c>
      <c r="F930" s="72">
        <f>D930*E930</f>
        <v>5520000</v>
      </c>
    </row>
    <row r="931" spans="1:6" ht="13">
      <c r="A931" s="335"/>
      <c r="B931" s="335"/>
      <c r="C931" s="335"/>
      <c r="D931" s="335"/>
      <c r="E931" s="335"/>
      <c r="F931" s="335"/>
    </row>
    <row r="932" spans="1:6" ht="39">
      <c r="A932" s="105">
        <v>18</v>
      </c>
      <c r="B932" s="73" t="s">
        <v>572</v>
      </c>
      <c r="C932" s="335"/>
      <c r="D932" s="335"/>
      <c r="E932" s="335"/>
      <c r="F932" s="335"/>
    </row>
    <row r="933" spans="1:6" ht="13">
      <c r="A933" s="335"/>
      <c r="B933" s="70" t="s">
        <v>69</v>
      </c>
      <c r="C933" s="69" t="s">
        <v>353</v>
      </c>
      <c r="D933" s="71">
        <v>4</v>
      </c>
      <c r="E933" s="106">
        <v>750000</v>
      </c>
      <c r="F933" s="72">
        <f>D933*E933</f>
        <v>3000000</v>
      </c>
    </row>
    <row r="934" spans="1:6" ht="13">
      <c r="A934" s="335"/>
      <c r="B934" s="70" t="s">
        <v>573</v>
      </c>
      <c r="C934" s="69" t="s">
        <v>353</v>
      </c>
      <c r="D934" s="71">
        <v>12</v>
      </c>
      <c r="E934" s="106">
        <v>6700</v>
      </c>
      <c r="F934" s="72">
        <f>D934*E934</f>
        <v>80400</v>
      </c>
    </row>
    <row r="935" spans="1:6" ht="13">
      <c r="A935" s="335"/>
      <c r="B935" s="70" t="s">
        <v>574</v>
      </c>
      <c r="C935" s="69" t="s">
        <v>353</v>
      </c>
      <c r="D935" s="71">
        <v>150</v>
      </c>
      <c r="E935" s="106">
        <v>2450</v>
      </c>
      <c r="F935" s="72">
        <f>D935*E935</f>
        <v>367500</v>
      </c>
    </row>
    <row r="936" spans="1:6" ht="13">
      <c r="A936" s="335"/>
      <c r="B936" s="335"/>
      <c r="C936" s="335"/>
      <c r="D936" s="335"/>
      <c r="E936" s="368" t="s">
        <v>321</v>
      </c>
      <c r="F936" s="369">
        <f>SUM(F933:F935)</f>
        <v>3447900</v>
      </c>
    </row>
    <row r="937" spans="1:6" ht="52">
      <c r="A937" s="105">
        <v>19</v>
      </c>
      <c r="B937" s="73" t="s">
        <v>575</v>
      </c>
      <c r="C937" s="335"/>
      <c r="D937" s="335"/>
      <c r="E937" s="335"/>
      <c r="F937" s="335"/>
    </row>
    <row r="938" spans="1:6" ht="26">
      <c r="A938" s="335"/>
      <c r="B938" s="70" t="s">
        <v>576</v>
      </c>
      <c r="C938" s="69" t="s">
        <v>353</v>
      </c>
      <c r="D938" s="71">
        <v>150</v>
      </c>
      <c r="E938" s="72">
        <v>21000</v>
      </c>
      <c r="F938" s="72">
        <f>D938*E938</f>
        <v>3150000</v>
      </c>
    </row>
    <row r="939" spans="1:6" ht="13">
      <c r="A939" s="335"/>
      <c r="B939" s="335"/>
      <c r="C939" s="335"/>
      <c r="D939" s="335"/>
      <c r="E939" s="335"/>
      <c r="F939" s="335"/>
    </row>
    <row r="940" spans="1:6" ht="13">
      <c r="A940" s="335"/>
      <c r="B940" s="412" t="s">
        <v>321</v>
      </c>
      <c r="C940" s="413"/>
      <c r="D940" s="413"/>
      <c r="E940" s="414"/>
      <c r="F940" s="345">
        <f>F845+F851+F856+F860+F865+F867+F870+F879+F885+F890+F897+F899+F921+F923+F926+F930+F936+F938+F892</f>
        <v>78620695</v>
      </c>
    </row>
  </sheetData>
  <mergeCells count="7">
    <mergeCell ref="B940:E940"/>
    <mergeCell ref="B360:F360"/>
    <mergeCell ref="B361:F361"/>
    <mergeCell ref="B688:F688"/>
    <mergeCell ref="B739:F739"/>
    <mergeCell ref="B774:F774"/>
    <mergeCell ref="B814:F814"/>
  </mergeCells>
  <phoneticPr fontId="2" type="noConversion"/>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9"/>
  <sheetViews>
    <sheetView showGridLines="0" zoomScale="96" workbookViewId="0">
      <pane xSplit="1" ySplit="3" topLeftCell="B4" activePane="bottomRight" state="frozen"/>
      <selection pane="topRight" activeCell="B1" sqref="B1"/>
      <selection pane="bottomLeft" activeCell="A4" sqref="A4"/>
      <selection pane="bottomRight" activeCell="U9" sqref="U9"/>
    </sheetView>
  </sheetViews>
  <sheetFormatPr defaultColWidth="8.90625" defaultRowHeight="12.5"/>
  <cols>
    <col min="1" max="1" width="42" style="2" customWidth="1"/>
    <col min="2" max="2" width="14.36328125" style="2" bestFit="1" customWidth="1"/>
    <col min="3" max="3" width="17.36328125" style="2" bestFit="1" customWidth="1"/>
    <col min="4" max="7" width="14.08984375" style="2" bestFit="1" customWidth="1"/>
    <col min="8" max="21" width="14.36328125" style="2" bestFit="1" customWidth="1"/>
    <col min="22" max="16384" width="8.90625" style="2"/>
  </cols>
  <sheetData>
    <row r="1" spans="1:21" ht="13">
      <c r="A1" s="19" t="s">
        <v>0</v>
      </c>
    </row>
    <row r="2" spans="1:21" ht="13">
      <c r="A2" s="19" t="s">
        <v>26</v>
      </c>
      <c r="B2" s="7"/>
      <c r="C2" s="9"/>
    </row>
    <row r="3" spans="1:21" ht="13">
      <c r="B3" s="11" t="s">
        <v>30</v>
      </c>
      <c r="C3" s="11" t="s">
        <v>31</v>
      </c>
      <c r="D3" s="11" t="s">
        <v>32</v>
      </c>
      <c r="E3" s="11" t="s">
        <v>33</v>
      </c>
      <c r="F3" s="11" t="s">
        <v>34</v>
      </c>
      <c r="G3" s="11" t="s">
        <v>35</v>
      </c>
      <c r="H3" s="11" t="s">
        <v>36</v>
      </c>
      <c r="I3" s="11" t="s">
        <v>37</v>
      </c>
      <c r="J3" s="11" t="s">
        <v>38</v>
      </c>
      <c r="K3" s="11" t="s">
        <v>39</v>
      </c>
      <c r="L3" s="11" t="s">
        <v>40</v>
      </c>
      <c r="M3" s="11" t="s">
        <v>41</v>
      </c>
      <c r="N3" s="11" t="s">
        <v>42</v>
      </c>
      <c r="O3" s="11" t="s">
        <v>43</v>
      </c>
      <c r="P3" s="11" t="s">
        <v>44</v>
      </c>
      <c r="Q3" s="11" t="s">
        <v>45</v>
      </c>
      <c r="R3" s="11" t="s">
        <v>46</v>
      </c>
      <c r="S3" s="11" t="s">
        <v>47</v>
      </c>
      <c r="T3" s="11" t="s">
        <v>48</v>
      </c>
      <c r="U3" s="11" t="s">
        <v>49</v>
      </c>
    </row>
    <row r="4" spans="1:21" ht="13">
      <c r="B4" s="12"/>
      <c r="C4" s="12"/>
      <c r="D4" s="12"/>
      <c r="E4" s="12"/>
      <c r="F4" s="12"/>
      <c r="G4" s="12"/>
      <c r="H4" s="12"/>
      <c r="I4" s="12"/>
      <c r="J4" s="12"/>
      <c r="K4" s="12"/>
      <c r="L4" s="12"/>
      <c r="M4" s="12"/>
      <c r="N4" s="12"/>
      <c r="O4" s="12"/>
      <c r="P4" s="12"/>
      <c r="Q4" s="12"/>
      <c r="R4" s="12"/>
      <c r="S4" s="12"/>
      <c r="T4" s="12"/>
      <c r="U4" s="12"/>
    </row>
    <row r="5" spans="1:21" ht="13">
      <c r="A5" s="1" t="s">
        <v>155</v>
      </c>
      <c r="B5" s="33">
        <f>SUM(B7:B14)</f>
        <v>0</v>
      </c>
      <c r="C5" s="33">
        <f t="shared" ref="C5:U5" si="0">SUM(C7:C14)</f>
        <v>0</v>
      </c>
      <c r="D5" s="33">
        <f t="shared" si="0"/>
        <v>0</v>
      </c>
      <c r="E5" s="33">
        <f t="shared" si="0"/>
        <v>0</v>
      </c>
      <c r="F5" s="33">
        <f t="shared" si="0"/>
        <v>0</v>
      </c>
      <c r="G5" s="33">
        <f t="shared" si="0"/>
        <v>0</v>
      </c>
      <c r="H5" s="33">
        <f t="shared" si="0"/>
        <v>0</v>
      </c>
      <c r="I5" s="33">
        <f t="shared" si="0"/>
        <v>0</v>
      </c>
      <c r="J5" s="33">
        <f t="shared" si="0"/>
        <v>0</v>
      </c>
      <c r="K5" s="33">
        <f t="shared" si="0"/>
        <v>0</v>
      </c>
      <c r="L5" s="33">
        <f t="shared" si="0"/>
        <v>0</v>
      </c>
      <c r="M5" s="33">
        <f t="shared" si="0"/>
        <v>0</v>
      </c>
      <c r="N5" s="33">
        <f t="shared" si="0"/>
        <v>0</v>
      </c>
      <c r="O5" s="33">
        <f t="shared" si="0"/>
        <v>0</v>
      </c>
      <c r="P5" s="33">
        <f t="shared" si="0"/>
        <v>0</v>
      </c>
      <c r="Q5" s="33">
        <f t="shared" si="0"/>
        <v>0</v>
      </c>
      <c r="R5" s="33">
        <f t="shared" si="0"/>
        <v>0</v>
      </c>
      <c r="S5" s="33">
        <f t="shared" si="0"/>
        <v>0</v>
      </c>
      <c r="T5" s="33">
        <f t="shared" si="0"/>
        <v>0</v>
      </c>
      <c r="U5" s="33">
        <f t="shared" si="0"/>
        <v>0</v>
      </c>
    </row>
    <row r="6" spans="1:21">
      <c r="A6" s="3"/>
    </row>
    <row r="7" spans="1:21">
      <c r="A7" s="3" t="s">
        <v>147</v>
      </c>
      <c r="B7" s="6">
        <v>0</v>
      </c>
      <c r="C7" s="6">
        <v>0</v>
      </c>
      <c r="D7" s="6">
        <v>0</v>
      </c>
      <c r="E7" s="6">
        <v>0</v>
      </c>
      <c r="F7" s="6">
        <v>0</v>
      </c>
      <c r="G7" s="6">
        <v>0</v>
      </c>
      <c r="H7" s="6">
        <v>0</v>
      </c>
      <c r="I7" s="6">
        <v>0</v>
      </c>
      <c r="J7" s="6">
        <v>0</v>
      </c>
      <c r="K7" s="6">
        <v>0</v>
      </c>
      <c r="L7" s="6">
        <v>0</v>
      </c>
      <c r="M7" s="6">
        <v>0</v>
      </c>
      <c r="N7" s="6">
        <v>0</v>
      </c>
      <c r="O7" s="6">
        <v>0</v>
      </c>
      <c r="P7" s="6">
        <v>0</v>
      </c>
      <c r="Q7" s="6">
        <v>0</v>
      </c>
      <c r="R7" s="6">
        <v>0</v>
      </c>
      <c r="S7" s="6">
        <v>0</v>
      </c>
      <c r="T7" s="6">
        <v>0</v>
      </c>
      <c r="U7" s="6">
        <v>0</v>
      </c>
    </row>
    <row r="8" spans="1:21">
      <c r="A8" s="3" t="s">
        <v>151</v>
      </c>
      <c r="B8" s="6">
        <v>0</v>
      </c>
      <c r="C8" s="6">
        <v>0</v>
      </c>
      <c r="D8" s="6">
        <v>0</v>
      </c>
      <c r="E8" s="6">
        <v>0</v>
      </c>
      <c r="F8" s="6">
        <v>0</v>
      </c>
      <c r="G8" s="6">
        <v>0</v>
      </c>
      <c r="H8" s="6">
        <v>0</v>
      </c>
      <c r="I8" s="6">
        <v>0</v>
      </c>
      <c r="J8" s="6">
        <v>0</v>
      </c>
      <c r="K8" s="6">
        <v>0</v>
      </c>
      <c r="L8" s="6">
        <v>0</v>
      </c>
      <c r="M8" s="6">
        <v>0</v>
      </c>
      <c r="N8" s="6">
        <v>0</v>
      </c>
      <c r="O8" s="6">
        <v>0</v>
      </c>
      <c r="P8" s="6">
        <v>0</v>
      </c>
      <c r="Q8" s="6">
        <v>0</v>
      </c>
      <c r="R8" s="6">
        <v>0</v>
      </c>
      <c r="S8" s="6">
        <v>0</v>
      </c>
      <c r="T8" s="6">
        <v>0</v>
      </c>
      <c r="U8" s="6">
        <v>0</v>
      </c>
    </row>
    <row r="9" spans="1:21">
      <c r="A9" s="3" t="s">
        <v>148</v>
      </c>
      <c r="B9" s="6">
        <v>0</v>
      </c>
      <c r="C9" s="6">
        <v>0</v>
      </c>
      <c r="D9" s="6">
        <v>0</v>
      </c>
      <c r="E9" s="6">
        <v>0</v>
      </c>
      <c r="F9" s="6">
        <v>0</v>
      </c>
      <c r="G9" s="6">
        <v>0</v>
      </c>
      <c r="H9" s="6">
        <v>0</v>
      </c>
      <c r="I9" s="6">
        <v>0</v>
      </c>
      <c r="J9" s="6">
        <v>0</v>
      </c>
      <c r="K9" s="6">
        <v>0</v>
      </c>
      <c r="L9" s="6">
        <v>0</v>
      </c>
      <c r="M9" s="6">
        <v>0</v>
      </c>
      <c r="N9" s="6">
        <v>0</v>
      </c>
      <c r="O9" s="6">
        <v>0</v>
      </c>
      <c r="P9" s="6">
        <v>0</v>
      </c>
      <c r="Q9" s="6">
        <v>0</v>
      </c>
      <c r="R9" s="6">
        <v>0</v>
      </c>
      <c r="S9" s="6">
        <v>0</v>
      </c>
      <c r="T9" s="6">
        <v>0</v>
      </c>
      <c r="U9" s="6">
        <v>0</v>
      </c>
    </row>
    <row r="10" spans="1:21">
      <c r="A10" s="3" t="s">
        <v>152</v>
      </c>
      <c r="B10" s="6">
        <v>0</v>
      </c>
      <c r="C10" s="6">
        <v>0</v>
      </c>
      <c r="D10" s="6">
        <v>0</v>
      </c>
      <c r="E10" s="6">
        <v>0</v>
      </c>
      <c r="F10" s="6">
        <v>0</v>
      </c>
      <c r="G10" s="6">
        <v>0</v>
      </c>
      <c r="H10" s="6">
        <v>0</v>
      </c>
      <c r="I10" s="6">
        <v>0</v>
      </c>
      <c r="J10" s="6">
        <v>0</v>
      </c>
      <c r="K10" s="6">
        <v>0</v>
      </c>
      <c r="L10" s="6">
        <v>0</v>
      </c>
      <c r="M10" s="6">
        <v>0</v>
      </c>
      <c r="N10" s="6">
        <v>0</v>
      </c>
      <c r="O10" s="6">
        <v>0</v>
      </c>
      <c r="P10" s="6">
        <v>0</v>
      </c>
      <c r="Q10" s="6">
        <v>0</v>
      </c>
      <c r="R10" s="6">
        <v>0</v>
      </c>
      <c r="S10" s="6">
        <v>0</v>
      </c>
      <c r="T10" s="6">
        <v>0</v>
      </c>
      <c r="U10" s="6">
        <v>0</v>
      </c>
    </row>
    <row r="11" spans="1:21">
      <c r="A11" s="3" t="s">
        <v>149</v>
      </c>
      <c r="B11" s="6">
        <v>0</v>
      </c>
      <c r="C11" s="6">
        <v>0</v>
      </c>
      <c r="D11" s="6">
        <v>0</v>
      </c>
      <c r="E11" s="6">
        <v>0</v>
      </c>
      <c r="F11" s="6">
        <v>0</v>
      </c>
      <c r="G11" s="6">
        <v>0</v>
      </c>
      <c r="H11" s="6">
        <v>0</v>
      </c>
      <c r="I11" s="6">
        <v>0</v>
      </c>
      <c r="J11" s="6">
        <v>0</v>
      </c>
      <c r="K11" s="6">
        <v>0</v>
      </c>
      <c r="L11" s="6">
        <v>0</v>
      </c>
      <c r="M11" s="6">
        <v>0</v>
      </c>
      <c r="N11" s="6">
        <v>0</v>
      </c>
      <c r="O11" s="6">
        <v>0</v>
      </c>
      <c r="P11" s="6">
        <v>0</v>
      </c>
      <c r="Q11" s="6">
        <v>0</v>
      </c>
      <c r="R11" s="6">
        <v>0</v>
      </c>
      <c r="S11" s="6">
        <v>0</v>
      </c>
      <c r="T11" s="6">
        <v>0</v>
      </c>
      <c r="U11" s="6">
        <v>0</v>
      </c>
    </row>
    <row r="12" spans="1:21">
      <c r="A12" s="3" t="s">
        <v>150</v>
      </c>
      <c r="B12" s="6">
        <v>0</v>
      </c>
      <c r="C12" s="6">
        <v>0</v>
      </c>
      <c r="D12" s="6">
        <v>0</v>
      </c>
      <c r="E12" s="6">
        <v>0</v>
      </c>
      <c r="F12" s="6">
        <v>0</v>
      </c>
      <c r="G12" s="6">
        <v>0</v>
      </c>
      <c r="H12" s="6">
        <v>0</v>
      </c>
      <c r="I12" s="6">
        <v>0</v>
      </c>
      <c r="J12" s="6">
        <v>0</v>
      </c>
      <c r="K12" s="6">
        <v>0</v>
      </c>
      <c r="L12" s="6">
        <v>0</v>
      </c>
      <c r="M12" s="6">
        <v>0</v>
      </c>
      <c r="N12" s="6">
        <v>0</v>
      </c>
      <c r="O12" s="6">
        <v>0</v>
      </c>
      <c r="P12" s="6">
        <v>0</v>
      </c>
      <c r="Q12" s="6">
        <v>0</v>
      </c>
      <c r="R12" s="6">
        <v>0</v>
      </c>
      <c r="S12" s="6">
        <v>0</v>
      </c>
      <c r="T12" s="6">
        <v>0</v>
      </c>
      <c r="U12" s="6">
        <v>0</v>
      </c>
    </row>
    <row r="13" spans="1:21">
      <c r="A13" s="3" t="s">
        <v>153</v>
      </c>
      <c r="B13" s="6">
        <v>0</v>
      </c>
      <c r="C13" s="6">
        <v>0</v>
      </c>
      <c r="D13" s="6">
        <v>0</v>
      </c>
      <c r="E13" s="6">
        <v>0</v>
      </c>
      <c r="F13" s="6">
        <v>0</v>
      </c>
      <c r="G13" s="6">
        <v>0</v>
      </c>
      <c r="H13" s="6">
        <v>0</v>
      </c>
      <c r="I13" s="6">
        <v>0</v>
      </c>
      <c r="J13" s="6">
        <v>0</v>
      </c>
      <c r="K13" s="6">
        <v>0</v>
      </c>
      <c r="L13" s="6">
        <v>0</v>
      </c>
      <c r="M13" s="6">
        <v>0</v>
      </c>
      <c r="N13" s="6">
        <v>0</v>
      </c>
      <c r="O13" s="6">
        <v>0</v>
      </c>
      <c r="P13" s="6">
        <v>0</v>
      </c>
      <c r="Q13" s="6">
        <v>0</v>
      </c>
      <c r="R13" s="6">
        <v>0</v>
      </c>
      <c r="S13" s="6">
        <v>0</v>
      </c>
      <c r="T13" s="6">
        <v>0</v>
      </c>
      <c r="U13" s="6">
        <v>0</v>
      </c>
    </row>
    <row r="14" spans="1:21">
      <c r="A14" s="3" t="s">
        <v>693</v>
      </c>
      <c r="B14" s="6"/>
      <c r="C14" s="6"/>
      <c r="D14" s="6"/>
      <c r="E14" s="6"/>
      <c r="F14" s="6"/>
      <c r="G14" s="6"/>
      <c r="H14" s="6"/>
      <c r="I14" s="6"/>
      <c r="J14" s="6"/>
      <c r="K14" s="6"/>
      <c r="L14" s="6"/>
      <c r="M14" s="6"/>
      <c r="N14" s="6"/>
      <c r="O14" s="6"/>
      <c r="P14" s="6"/>
      <c r="Q14" s="6"/>
      <c r="R14" s="6"/>
      <c r="S14" s="6"/>
      <c r="T14" s="6"/>
      <c r="U14" s="6"/>
    </row>
    <row r="16" spans="1:21" ht="13">
      <c r="A16" s="1" t="s">
        <v>154</v>
      </c>
      <c r="B16" s="33">
        <v>0</v>
      </c>
      <c r="C16" s="33">
        <v>0</v>
      </c>
      <c r="D16" s="33">
        <v>0</v>
      </c>
      <c r="E16" s="33">
        <v>0</v>
      </c>
      <c r="F16" s="33">
        <v>0</v>
      </c>
      <c r="G16" s="33">
        <v>0</v>
      </c>
      <c r="H16" s="33">
        <v>0</v>
      </c>
      <c r="I16" s="33">
        <v>0</v>
      </c>
      <c r="J16" s="33">
        <v>0</v>
      </c>
      <c r="K16" s="33">
        <v>0</v>
      </c>
      <c r="L16" s="33">
        <v>0</v>
      </c>
      <c r="M16" s="33">
        <v>0</v>
      </c>
      <c r="N16" s="33">
        <v>0</v>
      </c>
      <c r="O16" s="33">
        <v>0</v>
      </c>
      <c r="P16" s="33">
        <v>0</v>
      </c>
      <c r="Q16" s="33">
        <v>0</v>
      </c>
      <c r="R16" s="33">
        <v>0</v>
      </c>
      <c r="S16" s="33">
        <v>0</v>
      </c>
      <c r="T16" s="33">
        <v>0</v>
      </c>
      <c r="U16" s="33">
        <v>0</v>
      </c>
    </row>
    <row r="17" spans="1:21" ht="13">
      <c r="B17" s="1"/>
      <c r="C17" s="1"/>
      <c r="D17" s="1"/>
      <c r="E17" s="1"/>
      <c r="F17" s="1"/>
      <c r="G17" s="1"/>
      <c r="H17" s="1"/>
      <c r="I17" s="1"/>
      <c r="J17" s="1"/>
      <c r="K17" s="1"/>
      <c r="L17" s="1"/>
      <c r="M17" s="1"/>
      <c r="N17" s="1"/>
      <c r="O17" s="1"/>
      <c r="P17" s="1"/>
      <c r="Q17" s="1"/>
      <c r="R17" s="1"/>
      <c r="S17" s="1"/>
      <c r="T17" s="1"/>
      <c r="U17" s="1"/>
    </row>
    <row r="18" spans="1:21" ht="13">
      <c r="A18" s="14" t="s">
        <v>156</v>
      </c>
      <c r="B18" s="33">
        <v>0</v>
      </c>
      <c r="C18" s="33">
        <v>0</v>
      </c>
      <c r="D18" s="33">
        <v>0</v>
      </c>
      <c r="E18" s="33">
        <v>0</v>
      </c>
      <c r="F18" s="33">
        <v>0</v>
      </c>
      <c r="G18" s="33">
        <v>0</v>
      </c>
      <c r="H18" s="33">
        <v>0</v>
      </c>
      <c r="I18" s="33">
        <v>0</v>
      </c>
      <c r="J18" s="33">
        <v>0</v>
      </c>
      <c r="K18" s="33">
        <v>0</v>
      </c>
      <c r="L18" s="33">
        <v>0</v>
      </c>
      <c r="M18" s="33">
        <v>0</v>
      </c>
      <c r="N18" s="33">
        <v>0</v>
      </c>
      <c r="O18" s="33">
        <v>0</v>
      </c>
      <c r="P18" s="33">
        <v>0</v>
      </c>
      <c r="Q18" s="33">
        <v>0</v>
      </c>
      <c r="R18" s="33">
        <v>0</v>
      </c>
      <c r="S18" s="33">
        <v>0</v>
      </c>
      <c r="T18" s="33">
        <v>0</v>
      </c>
      <c r="U18" s="33">
        <v>0</v>
      </c>
    </row>
    <row r="19" spans="1:21" ht="13">
      <c r="B19" s="1"/>
      <c r="C19" s="1"/>
      <c r="D19" s="1"/>
      <c r="E19" s="1"/>
      <c r="F19" s="1"/>
      <c r="G19" s="1"/>
      <c r="H19" s="1"/>
      <c r="I19" s="1"/>
      <c r="J19" s="1"/>
      <c r="K19" s="1"/>
      <c r="L19" s="1"/>
      <c r="M19" s="1"/>
      <c r="N19" s="1"/>
      <c r="O19" s="1"/>
      <c r="P19" s="1"/>
      <c r="Q19" s="1"/>
      <c r="R19" s="1"/>
      <c r="S19" s="1"/>
      <c r="T19" s="1"/>
      <c r="U19" s="1"/>
    </row>
    <row r="20" spans="1:21" ht="13">
      <c r="A20" s="14" t="s">
        <v>157</v>
      </c>
      <c r="B20" s="33">
        <v>0</v>
      </c>
      <c r="C20" s="33">
        <v>0</v>
      </c>
      <c r="D20" s="33">
        <v>0</v>
      </c>
      <c r="E20" s="33">
        <v>0</v>
      </c>
      <c r="F20" s="33">
        <v>0</v>
      </c>
      <c r="G20" s="33">
        <v>0</v>
      </c>
      <c r="H20" s="33">
        <v>0</v>
      </c>
      <c r="I20" s="33">
        <v>0</v>
      </c>
      <c r="J20" s="33">
        <v>0</v>
      </c>
      <c r="K20" s="33">
        <v>0</v>
      </c>
      <c r="L20" s="33">
        <v>0</v>
      </c>
      <c r="M20" s="33">
        <v>0</v>
      </c>
      <c r="N20" s="33">
        <v>0</v>
      </c>
      <c r="O20" s="33">
        <v>0</v>
      </c>
      <c r="P20" s="33">
        <v>0</v>
      </c>
      <c r="Q20" s="33">
        <v>0</v>
      </c>
      <c r="R20" s="33">
        <v>0</v>
      </c>
      <c r="S20" s="33">
        <v>0</v>
      </c>
      <c r="T20" s="33">
        <v>0</v>
      </c>
      <c r="U20" s="33">
        <v>0</v>
      </c>
    </row>
    <row r="21" spans="1:21" ht="13">
      <c r="B21" s="1"/>
      <c r="C21" s="1"/>
      <c r="D21" s="1"/>
      <c r="E21" s="1"/>
      <c r="F21" s="1"/>
      <c r="G21" s="1"/>
      <c r="H21" s="1"/>
      <c r="I21" s="1"/>
      <c r="J21" s="1"/>
      <c r="K21" s="1"/>
      <c r="L21" s="1"/>
      <c r="M21" s="1"/>
      <c r="N21" s="1"/>
      <c r="O21" s="1"/>
      <c r="P21" s="1"/>
      <c r="Q21" s="1"/>
      <c r="R21" s="1"/>
      <c r="S21" s="1"/>
      <c r="T21" s="1"/>
      <c r="U21" s="1"/>
    </row>
    <row r="22" spans="1:21" ht="13">
      <c r="A22" s="14" t="s">
        <v>160</v>
      </c>
      <c r="B22" s="33">
        <v>0</v>
      </c>
      <c r="C22" s="33">
        <v>0</v>
      </c>
      <c r="D22" s="33">
        <v>0</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row>
    <row r="23" spans="1:21" ht="13">
      <c r="A23" s="14"/>
      <c r="B23" s="33"/>
      <c r="C23" s="33"/>
      <c r="D23" s="33"/>
      <c r="E23" s="33"/>
      <c r="F23" s="33"/>
      <c r="G23" s="33"/>
      <c r="H23" s="33"/>
      <c r="I23" s="33"/>
      <c r="J23" s="33"/>
      <c r="K23" s="33"/>
      <c r="L23" s="33"/>
      <c r="M23" s="33"/>
      <c r="N23" s="33"/>
      <c r="O23" s="33"/>
      <c r="P23" s="33"/>
      <c r="Q23" s="33"/>
      <c r="R23" s="33"/>
      <c r="S23" s="33"/>
      <c r="T23" s="33"/>
      <c r="U23" s="33"/>
    </row>
    <row r="24" spans="1:21" ht="13">
      <c r="A24" s="14" t="s">
        <v>158</v>
      </c>
      <c r="B24" s="33">
        <v>0</v>
      </c>
      <c r="C24" s="33">
        <v>0</v>
      </c>
      <c r="D24" s="33">
        <v>0</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row>
    <row r="25" spans="1:21" ht="13">
      <c r="B25" s="1"/>
      <c r="C25" s="1"/>
      <c r="D25" s="1"/>
      <c r="E25" s="1"/>
      <c r="F25" s="1"/>
      <c r="G25" s="1"/>
      <c r="H25" s="1"/>
      <c r="I25" s="1"/>
      <c r="J25" s="1"/>
      <c r="K25" s="1"/>
      <c r="L25" s="1"/>
      <c r="M25" s="1"/>
      <c r="N25" s="1"/>
      <c r="O25" s="1"/>
      <c r="P25" s="1"/>
      <c r="Q25" s="1"/>
      <c r="R25" s="1"/>
      <c r="S25" s="1"/>
      <c r="T25" s="1"/>
      <c r="U25" s="1"/>
    </row>
    <row r="26" spans="1:21" ht="13">
      <c r="A26" s="14" t="s">
        <v>159</v>
      </c>
      <c r="B26" s="33">
        <v>0</v>
      </c>
      <c r="C26" s="33">
        <v>0</v>
      </c>
      <c r="D26" s="33">
        <v>0</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row>
    <row r="27" spans="1:21" ht="13">
      <c r="B27" s="1"/>
      <c r="C27" s="1"/>
      <c r="D27" s="1"/>
      <c r="E27" s="1"/>
      <c r="F27" s="1"/>
      <c r="G27" s="1"/>
      <c r="H27" s="1"/>
      <c r="I27" s="1"/>
      <c r="J27" s="1"/>
      <c r="K27" s="1"/>
      <c r="L27" s="1"/>
      <c r="M27" s="1"/>
      <c r="N27" s="1"/>
      <c r="O27" s="1"/>
      <c r="P27" s="1"/>
      <c r="Q27" s="1"/>
      <c r="R27" s="1"/>
      <c r="S27" s="1"/>
      <c r="T27" s="1"/>
      <c r="U27" s="1"/>
    </row>
    <row r="28" spans="1:21" ht="13">
      <c r="A28" s="14" t="s">
        <v>696</v>
      </c>
      <c r="B28" s="33">
        <v>0</v>
      </c>
      <c r="C28" s="33">
        <v>0</v>
      </c>
      <c r="D28" s="33">
        <v>0</v>
      </c>
      <c r="E28" s="33">
        <v>0</v>
      </c>
      <c r="F28" s="33">
        <v>0</v>
      </c>
      <c r="G28" s="33">
        <v>0</v>
      </c>
      <c r="H28" s="33">
        <v>0</v>
      </c>
      <c r="I28" s="33">
        <v>0</v>
      </c>
      <c r="J28" s="33">
        <v>0</v>
      </c>
      <c r="K28" s="33">
        <v>0</v>
      </c>
      <c r="L28" s="33">
        <v>0</v>
      </c>
      <c r="M28" s="33">
        <v>0</v>
      </c>
      <c r="N28" s="33">
        <v>0</v>
      </c>
      <c r="O28" s="33">
        <v>0</v>
      </c>
      <c r="P28" s="33">
        <v>0</v>
      </c>
      <c r="Q28" s="33">
        <v>0</v>
      </c>
      <c r="R28" s="33">
        <v>0</v>
      </c>
      <c r="S28" s="33">
        <v>0</v>
      </c>
      <c r="T28" s="33">
        <v>0</v>
      </c>
      <c r="U28" s="33">
        <v>0</v>
      </c>
    </row>
    <row r="31" spans="1:21" hidden="1">
      <c r="A31" s="2" t="s">
        <v>198</v>
      </c>
    </row>
    <row r="32" spans="1:21" ht="13" hidden="1">
      <c r="A32" s="1" t="s">
        <v>155</v>
      </c>
      <c r="B32" s="15" t="e">
        <f>'Lease Revenue'!B31/'Lease Revenue'!B98</f>
        <v>#DIV/0!</v>
      </c>
      <c r="C32" s="15" t="e">
        <f>'Lease Revenue'!C31/'Lease Revenue'!C98</f>
        <v>#DIV/0!</v>
      </c>
      <c r="D32" s="15" t="e">
        <f>'Lease Revenue'!D31/'Lease Revenue'!D98</f>
        <v>#DIV/0!</v>
      </c>
      <c r="E32" s="15" t="e">
        <f>'Lease Revenue'!E31/'Lease Revenue'!E98</f>
        <v>#DIV/0!</v>
      </c>
      <c r="F32" s="15" t="e">
        <f>'Lease Revenue'!F31/'Lease Revenue'!F98</f>
        <v>#DIV/0!</v>
      </c>
      <c r="G32" s="15" t="e">
        <f>'Lease Revenue'!G31/'Lease Revenue'!G98</f>
        <v>#DIV/0!</v>
      </c>
      <c r="H32" s="15" t="e">
        <f>'Lease Revenue'!H31/'Lease Revenue'!H98</f>
        <v>#DIV/0!</v>
      </c>
      <c r="I32" s="15" t="e">
        <f>'Lease Revenue'!I31/'Lease Revenue'!I98</f>
        <v>#DIV/0!</v>
      </c>
      <c r="J32" s="15" t="e">
        <f>'Lease Revenue'!J31/'Lease Revenue'!J98</f>
        <v>#DIV/0!</v>
      </c>
      <c r="K32" s="15" t="e">
        <f>'Lease Revenue'!K31/'Lease Revenue'!K98</f>
        <v>#DIV/0!</v>
      </c>
      <c r="L32" s="15" t="e">
        <f>'Lease Revenue'!L31/'Lease Revenue'!L98</f>
        <v>#DIV/0!</v>
      </c>
      <c r="M32" s="15" t="e">
        <f>'Lease Revenue'!M31/'Lease Revenue'!M98</f>
        <v>#DIV/0!</v>
      </c>
      <c r="N32" s="15" t="e">
        <f>'Lease Revenue'!N31/'Lease Revenue'!N98</f>
        <v>#DIV/0!</v>
      </c>
      <c r="O32" s="15" t="e">
        <f>'Lease Revenue'!O31/'Lease Revenue'!O98</f>
        <v>#DIV/0!</v>
      </c>
      <c r="P32" s="15" t="e">
        <f>'Lease Revenue'!P31/'Lease Revenue'!P98</f>
        <v>#DIV/0!</v>
      </c>
      <c r="Q32" s="15" t="e">
        <f>'Lease Revenue'!Q31/'Lease Revenue'!Q98</f>
        <v>#DIV/0!</v>
      </c>
      <c r="R32" s="15" t="e">
        <f>'Lease Revenue'!R31/'Lease Revenue'!R98</f>
        <v>#DIV/0!</v>
      </c>
      <c r="S32" s="15" t="e">
        <f>'Lease Revenue'!S31/'Lease Revenue'!S98</f>
        <v>#DIV/0!</v>
      </c>
      <c r="T32" s="15" t="e">
        <f>'Lease Revenue'!T31/'Lease Revenue'!T98</f>
        <v>#DIV/0!</v>
      </c>
      <c r="U32" s="15" t="e">
        <f>'Lease Revenue'!U31/'Lease Revenue'!U98</f>
        <v>#DIV/0!</v>
      </c>
    </row>
    <row r="33" spans="1:21" ht="13" hidden="1">
      <c r="A33" s="1" t="s">
        <v>154</v>
      </c>
      <c r="B33" s="15" t="e">
        <f>'Lease Revenue'!B42/'Lease Revenue'!B98</f>
        <v>#DIV/0!</v>
      </c>
      <c r="C33" s="15" t="e">
        <f>'Lease Revenue'!C42/'Lease Revenue'!C98</f>
        <v>#DIV/0!</v>
      </c>
      <c r="D33" s="15" t="e">
        <f>'Lease Revenue'!D42/'Lease Revenue'!D98</f>
        <v>#DIV/0!</v>
      </c>
      <c r="E33" s="15" t="e">
        <f>'Lease Revenue'!E42/'Lease Revenue'!E98</f>
        <v>#DIV/0!</v>
      </c>
      <c r="F33" s="15" t="e">
        <f>'Lease Revenue'!F42/'Lease Revenue'!F98</f>
        <v>#DIV/0!</v>
      </c>
      <c r="G33" s="15" t="e">
        <f>'Lease Revenue'!G42/'Lease Revenue'!G98</f>
        <v>#DIV/0!</v>
      </c>
      <c r="H33" s="15" t="e">
        <f>'Lease Revenue'!H42/'Lease Revenue'!H98</f>
        <v>#DIV/0!</v>
      </c>
      <c r="I33" s="15" t="e">
        <f>'Lease Revenue'!I42/'Lease Revenue'!I98</f>
        <v>#DIV/0!</v>
      </c>
      <c r="J33" s="15" t="e">
        <f>'Lease Revenue'!J42/'Lease Revenue'!J98</f>
        <v>#DIV/0!</v>
      </c>
      <c r="K33" s="15" t="e">
        <f>'Lease Revenue'!K42/'Lease Revenue'!K98</f>
        <v>#DIV/0!</v>
      </c>
      <c r="L33" s="15" t="e">
        <f>'Lease Revenue'!L42/'Lease Revenue'!L98</f>
        <v>#DIV/0!</v>
      </c>
      <c r="M33" s="15" t="e">
        <f>'Lease Revenue'!M42/'Lease Revenue'!M98</f>
        <v>#DIV/0!</v>
      </c>
      <c r="N33" s="15" t="e">
        <f>'Lease Revenue'!N42/'Lease Revenue'!N98</f>
        <v>#DIV/0!</v>
      </c>
      <c r="O33" s="15" t="e">
        <f>'Lease Revenue'!O42/'Lease Revenue'!O98</f>
        <v>#DIV/0!</v>
      </c>
      <c r="P33" s="15" t="e">
        <f>'Lease Revenue'!P42/'Lease Revenue'!P98</f>
        <v>#DIV/0!</v>
      </c>
      <c r="Q33" s="15" t="e">
        <f>'Lease Revenue'!Q42/'Lease Revenue'!Q98</f>
        <v>#DIV/0!</v>
      </c>
      <c r="R33" s="15" t="e">
        <f>'Lease Revenue'!R42/'Lease Revenue'!R98</f>
        <v>#DIV/0!</v>
      </c>
      <c r="S33" s="15" t="e">
        <f>'Lease Revenue'!S42/'Lease Revenue'!S98</f>
        <v>#DIV/0!</v>
      </c>
      <c r="T33" s="15" t="e">
        <f>'Lease Revenue'!T42/'Lease Revenue'!T98</f>
        <v>#DIV/0!</v>
      </c>
      <c r="U33" s="15" t="e">
        <f>'Lease Revenue'!U42/'Lease Revenue'!U98</f>
        <v>#DIV/0!</v>
      </c>
    </row>
    <row r="34" spans="1:21" ht="13" hidden="1">
      <c r="A34" s="14" t="s">
        <v>156</v>
      </c>
      <c r="B34" s="15" t="e">
        <f>'Lease Revenue'!B50/'Lease Revenue'!B98</f>
        <v>#DIV/0!</v>
      </c>
      <c r="C34" s="15" t="e">
        <f>'Lease Revenue'!C50/'Lease Revenue'!C98</f>
        <v>#DIV/0!</v>
      </c>
      <c r="D34" s="15" t="e">
        <f>'Lease Revenue'!D50/'Lease Revenue'!D98</f>
        <v>#DIV/0!</v>
      </c>
      <c r="E34" s="15" t="e">
        <f>'Lease Revenue'!E50/'Lease Revenue'!E98</f>
        <v>#DIV/0!</v>
      </c>
      <c r="F34" s="15" t="e">
        <f>'Lease Revenue'!F50/'Lease Revenue'!F98</f>
        <v>#DIV/0!</v>
      </c>
      <c r="G34" s="15" t="e">
        <f>'Lease Revenue'!G50/'Lease Revenue'!G98</f>
        <v>#DIV/0!</v>
      </c>
      <c r="H34" s="15" t="e">
        <f>'Lease Revenue'!H50/'Lease Revenue'!H98</f>
        <v>#DIV/0!</v>
      </c>
      <c r="I34" s="15" t="e">
        <f>'Lease Revenue'!I50/'Lease Revenue'!I98</f>
        <v>#DIV/0!</v>
      </c>
      <c r="J34" s="15" t="e">
        <f>'Lease Revenue'!J50/'Lease Revenue'!J98</f>
        <v>#DIV/0!</v>
      </c>
      <c r="K34" s="15" t="e">
        <f>'Lease Revenue'!K50/'Lease Revenue'!K98</f>
        <v>#DIV/0!</v>
      </c>
      <c r="L34" s="15" t="e">
        <f>'Lease Revenue'!L50/'Lease Revenue'!L98</f>
        <v>#DIV/0!</v>
      </c>
      <c r="M34" s="15" t="e">
        <f>'Lease Revenue'!M50/'Lease Revenue'!M98</f>
        <v>#DIV/0!</v>
      </c>
      <c r="N34" s="15" t="e">
        <f>'Lease Revenue'!N50/'Lease Revenue'!N98</f>
        <v>#DIV/0!</v>
      </c>
      <c r="O34" s="15" t="e">
        <f>'Lease Revenue'!O50/'Lease Revenue'!O98</f>
        <v>#DIV/0!</v>
      </c>
      <c r="P34" s="15" t="e">
        <f>'Lease Revenue'!P50/'Lease Revenue'!P98</f>
        <v>#DIV/0!</v>
      </c>
      <c r="Q34" s="15" t="e">
        <f>'Lease Revenue'!Q50/'Lease Revenue'!Q98</f>
        <v>#DIV/0!</v>
      </c>
      <c r="R34" s="15" t="e">
        <f>'Lease Revenue'!R50/'Lease Revenue'!R98</f>
        <v>#DIV/0!</v>
      </c>
      <c r="S34" s="15" t="e">
        <f>'Lease Revenue'!S50/'Lease Revenue'!S98</f>
        <v>#DIV/0!</v>
      </c>
      <c r="T34" s="15" t="e">
        <f>'Lease Revenue'!T50/'Lease Revenue'!T98</f>
        <v>#DIV/0!</v>
      </c>
      <c r="U34" s="15" t="e">
        <f>'Lease Revenue'!U50/'Lease Revenue'!U98</f>
        <v>#DIV/0!</v>
      </c>
    </row>
    <row r="35" spans="1:21" ht="13" hidden="1">
      <c r="A35" s="14" t="s">
        <v>157</v>
      </c>
      <c r="B35" s="15" t="e">
        <f>'Lease Revenue'!B59/'Lease Revenue'!B98</f>
        <v>#DIV/0!</v>
      </c>
      <c r="C35" s="15" t="e">
        <f>'Lease Revenue'!C59/'Lease Revenue'!C98</f>
        <v>#DIV/0!</v>
      </c>
      <c r="D35" s="15" t="e">
        <f>'Lease Revenue'!D59/'Lease Revenue'!D98</f>
        <v>#DIV/0!</v>
      </c>
      <c r="E35" s="15" t="e">
        <f>'Lease Revenue'!E59/'Lease Revenue'!E98</f>
        <v>#DIV/0!</v>
      </c>
      <c r="F35" s="15" t="e">
        <f>'Lease Revenue'!F59/'Lease Revenue'!F98</f>
        <v>#DIV/0!</v>
      </c>
      <c r="G35" s="15" t="e">
        <f>'Lease Revenue'!G59/'Lease Revenue'!G98</f>
        <v>#DIV/0!</v>
      </c>
      <c r="H35" s="15" t="e">
        <f>'Lease Revenue'!H59/'Lease Revenue'!H98</f>
        <v>#DIV/0!</v>
      </c>
      <c r="I35" s="15" t="e">
        <f>'Lease Revenue'!I59/'Lease Revenue'!I98</f>
        <v>#DIV/0!</v>
      </c>
      <c r="J35" s="15" t="e">
        <f>'Lease Revenue'!J59/'Lease Revenue'!J98</f>
        <v>#DIV/0!</v>
      </c>
      <c r="K35" s="15" t="e">
        <f>'Lease Revenue'!K59/'Lease Revenue'!K98</f>
        <v>#DIV/0!</v>
      </c>
      <c r="L35" s="15" t="e">
        <f>'Lease Revenue'!L59/'Lease Revenue'!L98</f>
        <v>#DIV/0!</v>
      </c>
      <c r="M35" s="15" t="e">
        <f>'Lease Revenue'!M59/'Lease Revenue'!M98</f>
        <v>#DIV/0!</v>
      </c>
      <c r="N35" s="15" t="e">
        <f>'Lease Revenue'!N59/'Lease Revenue'!N98</f>
        <v>#DIV/0!</v>
      </c>
      <c r="O35" s="15" t="e">
        <f>'Lease Revenue'!O59/'Lease Revenue'!O98</f>
        <v>#DIV/0!</v>
      </c>
      <c r="P35" s="15" t="e">
        <f>'Lease Revenue'!P59/'Lease Revenue'!P98</f>
        <v>#DIV/0!</v>
      </c>
      <c r="Q35" s="15" t="e">
        <f>'Lease Revenue'!Q59/'Lease Revenue'!Q98</f>
        <v>#DIV/0!</v>
      </c>
      <c r="R35" s="15" t="e">
        <f>'Lease Revenue'!R59/'Lease Revenue'!R98</f>
        <v>#DIV/0!</v>
      </c>
      <c r="S35" s="15" t="e">
        <f>'Lease Revenue'!S59/'Lease Revenue'!S98</f>
        <v>#DIV/0!</v>
      </c>
      <c r="T35" s="15" t="e">
        <f>'Lease Revenue'!T59/'Lease Revenue'!T98</f>
        <v>#DIV/0!</v>
      </c>
      <c r="U35" s="15" t="e">
        <f>'Lease Revenue'!U59/'Lease Revenue'!U98</f>
        <v>#DIV/0!</v>
      </c>
    </row>
    <row r="36" spans="1:21" ht="13" hidden="1">
      <c r="A36" s="14" t="s">
        <v>160</v>
      </c>
      <c r="B36" s="15" t="e">
        <f>'Lease Revenue'!B70/'Lease Revenue'!B98</f>
        <v>#DIV/0!</v>
      </c>
      <c r="C36" s="15" t="e">
        <f>'Lease Revenue'!C70/'Lease Revenue'!C98</f>
        <v>#DIV/0!</v>
      </c>
      <c r="D36" s="15" t="e">
        <f>'Lease Revenue'!D70/'Lease Revenue'!D98</f>
        <v>#DIV/0!</v>
      </c>
      <c r="E36" s="15" t="e">
        <f>'Lease Revenue'!E70/'Lease Revenue'!E98</f>
        <v>#DIV/0!</v>
      </c>
      <c r="F36" s="15" t="e">
        <f>'Lease Revenue'!F70/'Lease Revenue'!F98</f>
        <v>#DIV/0!</v>
      </c>
      <c r="G36" s="15" t="e">
        <f>'Lease Revenue'!G70/'Lease Revenue'!G98</f>
        <v>#DIV/0!</v>
      </c>
      <c r="H36" s="15" t="e">
        <f>'Lease Revenue'!H70/'Lease Revenue'!H98</f>
        <v>#DIV/0!</v>
      </c>
      <c r="I36" s="15" t="e">
        <f>'Lease Revenue'!I70/'Lease Revenue'!I98</f>
        <v>#DIV/0!</v>
      </c>
      <c r="J36" s="15" t="e">
        <f>'Lease Revenue'!J70/'Lease Revenue'!J98</f>
        <v>#DIV/0!</v>
      </c>
      <c r="K36" s="15" t="e">
        <f>'Lease Revenue'!K70/'Lease Revenue'!K98</f>
        <v>#DIV/0!</v>
      </c>
      <c r="L36" s="15" t="e">
        <f>'Lease Revenue'!L70/'Lease Revenue'!L98</f>
        <v>#DIV/0!</v>
      </c>
      <c r="M36" s="15" t="e">
        <f>'Lease Revenue'!M70/'Lease Revenue'!M98</f>
        <v>#DIV/0!</v>
      </c>
      <c r="N36" s="15" t="e">
        <f>'Lease Revenue'!N70/'Lease Revenue'!N98</f>
        <v>#DIV/0!</v>
      </c>
      <c r="O36" s="15" t="e">
        <f>'Lease Revenue'!O70/'Lease Revenue'!O98</f>
        <v>#DIV/0!</v>
      </c>
      <c r="P36" s="15" t="e">
        <f>'Lease Revenue'!P70/'Lease Revenue'!P98</f>
        <v>#DIV/0!</v>
      </c>
      <c r="Q36" s="15" t="e">
        <f>'Lease Revenue'!Q70/'Lease Revenue'!Q98</f>
        <v>#DIV/0!</v>
      </c>
      <c r="R36" s="15" t="e">
        <f>'Lease Revenue'!R70/'Lease Revenue'!R98</f>
        <v>#DIV/0!</v>
      </c>
      <c r="S36" s="15" t="e">
        <f>'Lease Revenue'!S70/'Lease Revenue'!S98</f>
        <v>#DIV/0!</v>
      </c>
      <c r="T36" s="15" t="e">
        <f>'Lease Revenue'!T70/'Lease Revenue'!T98</f>
        <v>#DIV/0!</v>
      </c>
      <c r="U36" s="15" t="e">
        <f>'Lease Revenue'!U70/'Lease Revenue'!U98</f>
        <v>#DIV/0!</v>
      </c>
    </row>
    <row r="37" spans="1:21" ht="13" hidden="1">
      <c r="A37" s="14" t="s">
        <v>158</v>
      </c>
      <c r="B37" s="15" t="e">
        <f>'Lease Revenue'!B79/'Lease Revenue'!B98</f>
        <v>#DIV/0!</v>
      </c>
      <c r="C37" s="15" t="e">
        <f>'Lease Revenue'!C79/'Lease Revenue'!C98</f>
        <v>#DIV/0!</v>
      </c>
      <c r="D37" s="15" t="e">
        <f>'Lease Revenue'!D79/'Lease Revenue'!D98</f>
        <v>#DIV/0!</v>
      </c>
      <c r="E37" s="15" t="e">
        <f>'Lease Revenue'!E79/'Lease Revenue'!E98</f>
        <v>#DIV/0!</v>
      </c>
      <c r="F37" s="15" t="e">
        <f>'Lease Revenue'!F79/'Lease Revenue'!F98</f>
        <v>#DIV/0!</v>
      </c>
      <c r="G37" s="15" t="e">
        <f>'Lease Revenue'!G79/'Lease Revenue'!G98</f>
        <v>#DIV/0!</v>
      </c>
      <c r="H37" s="15" t="e">
        <f>'Lease Revenue'!H79/'Lease Revenue'!H98</f>
        <v>#DIV/0!</v>
      </c>
      <c r="I37" s="15" t="e">
        <f>'Lease Revenue'!I79/'Lease Revenue'!I98</f>
        <v>#DIV/0!</v>
      </c>
      <c r="J37" s="15" t="e">
        <f>'Lease Revenue'!J79/'Lease Revenue'!J98</f>
        <v>#DIV/0!</v>
      </c>
      <c r="K37" s="15" t="e">
        <f>'Lease Revenue'!K79/'Lease Revenue'!K98</f>
        <v>#DIV/0!</v>
      </c>
      <c r="L37" s="15" t="e">
        <f>'Lease Revenue'!L79/'Lease Revenue'!L98</f>
        <v>#DIV/0!</v>
      </c>
      <c r="M37" s="15" t="e">
        <f>'Lease Revenue'!M79/'Lease Revenue'!M98</f>
        <v>#DIV/0!</v>
      </c>
      <c r="N37" s="15" t="e">
        <f>'Lease Revenue'!N79/'Lease Revenue'!N98</f>
        <v>#DIV/0!</v>
      </c>
      <c r="O37" s="15" t="e">
        <f>'Lease Revenue'!O79/'Lease Revenue'!O98</f>
        <v>#DIV/0!</v>
      </c>
      <c r="P37" s="15" t="e">
        <f>'Lease Revenue'!P79/'Lease Revenue'!P98</f>
        <v>#DIV/0!</v>
      </c>
      <c r="Q37" s="15" t="e">
        <f>'Lease Revenue'!Q79/'Lease Revenue'!Q98</f>
        <v>#DIV/0!</v>
      </c>
      <c r="R37" s="15" t="e">
        <f>'Lease Revenue'!R79/'Lease Revenue'!R98</f>
        <v>#DIV/0!</v>
      </c>
      <c r="S37" s="15" t="e">
        <f>'Lease Revenue'!S79/'Lease Revenue'!S98</f>
        <v>#DIV/0!</v>
      </c>
      <c r="T37" s="15" t="e">
        <f>'Lease Revenue'!T79/'Lease Revenue'!T98</f>
        <v>#DIV/0!</v>
      </c>
      <c r="U37" s="15" t="e">
        <f>'Lease Revenue'!U79/'Lease Revenue'!U98</f>
        <v>#DIV/0!</v>
      </c>
    </row>
    <row r="38" spans="1:21" ht="13" hidden="1">
      <c r="A38" s="14" t="s">
        <v>159</v>
      </c>
      <c r="B38" s="15" t="e">
        <f>'Lease Revenue'!B87/'Lease Revenue'!B98</f>
        <v>#DIV/0!</v>
      </c>
      <c r="C38" s="15" t="e">
        <f>'Lease Revenue'!C87/'Lease Revenue'!C98</f>
        <v>#DIV/0!</v>
      </c>
      <c r="D38" s="15" t="e">
        <f>'Lease Revenue'!D87/'Lease Revenue'!D98</f>
        <v>#DIV/0!</v>
      </c>
      <c r="E38" s="15" t="e">
        <f>'Lease Revenue'!E87/'Lease Revenue'!E98</f>
        <v>#DIV/0!</v>
      </c>
      <c r="F38" s="15" t="e">
        <f>'Lease Revenue'!F87/'Lease Revenue'!F98</f>
        <v>#DIV/0!</v>
      </c>
      <c r="G38" s="15" t="e">
        <f>'Lease Revenue'!G87/'Lease Revenue'!G98</f>
        <v>#DIV/0!</v>
      </c>
      <c r="H38" s="15" t="e">
        <f>'Lease Revenue'!H87/'Lease Revenue'!H98</f>
        <v>#DIV/0!</v>
      </c>
      <c r="I38" s="15" t="e">
        <f>'Lease Revenue'!I87/'Lease Revenue'!I98</f>
        <v>#DIV/0!</v>
      </c>
      <c r="J38" s="15" t="e">
        <f>'Lease Revenue'!J87/'Lease Revenue'!J98</f>
        <v>#DIV/0!</v>
      </c>
      <c r="K38" s="15" t="e">
        <f>'Lease Revenue'!K87/'Lease Revenue'!K98</f>
        <v>#DIV/0!</v>
      </c>
      <c r="L38" s="15" t="e">
        <f>'Lease Revenue'!L87/'Lease Revenue'!L98</f>
        <v>#DIV/0!</v>
      </c>
      <c r="M38" s="15" t="e">
        <f>'Lease Revenue'!M87/'Lease Revenue'!M98</f>
        <v>#DIV/0!</v>
      </c>
      <c r="N38" s="15" t="e">
        <f>'Lease Revenue'!N87/'Lease Revenue'!N98</f>
        <v>#DIV/0!</v>
      </c>
      <c r="O38" s="15" t="e">
        <f>'Lease Revenue'!O87/'Lease Revenue'!O98</f>
        <v>#DIV/0!</v>
      </c>
      <c r="P38" s="15" t="e">
        <f>'Lease Revenue'!P87/'Lease Revenue'!P98</f>
        <v>#DIV/0!</v>
      </c>
      <c r="Q38" s="15" t="e">
        <f>'Lease Revenue'!Q87/'Lease Revenue'!Q98</f>
        <v>#DIV/0!</v>
      </c>
      <c r="R38" s="15" t="e">
        <f>'Lease Revenue'!R87/'Lease Revenue'!R98</f>
        <v>#DIV/0!</v>
      </c>
      <c r="S38" s="15" t="e">
        <f>'Lease Revenue'!S87/'Lease Revenue'!S98</f>
        <v>#DIV/0!</v>
      </c>
      <c r="T38" s="15" t="e">
        <f>'Lease Revenue'!T87/'Lease Revenue'!T98</f>
        <v>#DIV/0!</v>
      </c>
      <c r="U38" s="15" t="e">
        <f>'Lease Revenue'!U87/'Lease Revenue'!U98</f>
        <v>#DIV/0!</v>
      </c>
    </row>
    <row r="39" spans="1:21" ht="13" hidden="1">
      <c r="A39" s="14" t="s">
        <v>176</v>
      </c>
      <c r="B39" s="15" t="e">
        <f>'Lease Revenue'!#REF!/'Lease Revenue'!B98</f>
        <v>#REF!</v>
      </c>
      <c r="C39" s="15" t="e">
        <f>'Lease Revenue'!#REF!/'Lease Revenue'!C98</f>
        <v>#REF!</v>
      </c>
      <c r="D39" s="15" t="e">
        <f>'Lease Revenue'!#REF!/'Lease Revenue'!D98</f>
        <v>#REF!</v>
      </c>
      <c r="E39" s="15" t="e">
        <f>'Lease Revenue'!#REF!/'Lease Revenue'!E98</f>
        <v>#REF!</v>
      </c>
      <c r="F39" s="15" t="e">
        <f>'Lease Revenue'!#REF!/'Lease Revenue'!F98</f>
        <v>#REF!</v>
      </c>
      <c r="G39" s="15" t="e">
        <f>'Lease Revenue'!#REF!/'Lease Revenue'!G98</f>
        <v>#REF!</v>
      </c>
      <c r="H39" s="15" t="e">
        <f>'Lease Revenue'!#REF!/'Lease Revenue'!H98</f>
        <v>#REF!</v>
      </c>
      <c r="I39" s="15" t="e">
        <f>'Lease Revenue'!#REF!/'Lease Revenue'!I98</f>
        <v>#REF!</v>
      </c>
      <c r="J39" s="15" t="e">
        <f>'Lease Revenue'!#REF!/'Lease Revenue'!J98</f>
        <v>#REF!</v>
      </c>
      <c r="K39" s="15" t="e">
        <f>'Lease Revenue'!#REF!/'Lease Revenue'!K98</f>
        <v>#REF!</v>
      </c>
      <c r="L39" s="15" t="e">
        <f>'Lease Revenue'!#REF!/'Lease Revenue'!L98</f>
        <v>#REF!</v>
      </c>
      <c r="M39" s="15" t="e">
        <f>'Lease Revenue'!#REF!/'Lease Revenue'!M98</f>
        <v>#REF!</v>
      </c>
      <c r="N39" s="15" t="e">
        <f>'Lease Revenue'!#REF!/'Lease Revenue'!N98</f>
        <v>#REF!</v>
      </c>
      <c r="O39" s="15" t="e">
        <f>'Lease Revenue'!#REF!/'Lease Revenue'!O98</f>
        <v>#REF!</v>
      </c>
      <c r="P39" s="15" t="e">
        <f>'Lease Revenue'!#REF!/'Lease Revenue'!P98</f>
        <v>#REF!</v>
      </c>
      <c r="Q39" s="15" t="e">
        <f>'Lease Revenue'!#REF!/'Lease Revenue'!Q98</f>
        <v>#REF!</v>
      </c>
      <c r="R39" s="15" t="e">
        <f>'Lease Revenue'!#REF!/'Lease Revenue'!R98</f>
        <v>#REF!</v>
      </c>
      <c r="S39" s="15" t="e">
        <f>'Lease Revenue'!#REF!/'Lease Revenue'!S98</f>
        <v>#REF!</v>
      </c>
      <c r="T39" s="15" t="e">
        <f>'Lease Revenue'!#REF!/'Lease Revenue'!T98</f>
        <v>#REF!</v>
      </c>
      <c r="U39" s="15" t="e">
        <f>'Lease Revenue'!#REF!/'Lease Revenue'!U98</f>
        <v>#REF!</v>
      </c>
    </row>
    <row r="40" spans="1:21" ht="13" hidden="1">
      <c r="A40" s="14" t="s">
        <v>177</v>
      </c>
      <c r="B40" s="15" t="e">
        <f>'Lease Revenue'!#REF!/'Lease Revenue'!B98</f>
        <v>#REF!</v>
      </c>
      <c r="C40" s="15" t="e">
        <f>'Lease Revenue'!#REF!/'Lease Revenue'!C98</f>
        <v>#REF!</v>
      </c>
      <c r="D40" s="15" t="e">
        <f>'Lease Revenue'!#REF!/'Lease Revenue'!D98</f>
        <v>#REF!</v>
      </c>
      <c r="E40" s="15" t="e">
        <f>'Lease Revenue'!#REF!/'Lease Revenue'!E98</f>
        <v>#REF!</v>
      </c>
      <c r="F40" s="15" t="e">
        <f>'Lease Revenue'!#REF!/'Lease Revenue'!F98</f>
        <v>#REF!</v>
      </c>
      <c r="G40" s="15" t="e">
        <f>'Lease Revenue'!#REF!/'Lease Revenue'!G98</f>
        <v>#REF!</v>
      </c>
      <c r="H40" s="15" t="e">
        <f>'Lease Revenue'!#REF!/'Lease Revenue'!H98</f>
        <v>#REF!</v>
      </c>
      <c r="I40" s="15" t="e">
        <f>'Lease Revenue'!#REF!/'Lease Revenue'!I98</f>
        <v>#REF!</v>
      </c>
      <c r="J40" s="15" t="e">
        <f>'Lease Revenue'!#REF!/'Lease Revenue'!J98</f>
        <v>#REF!</v>
      </c>
      <c r="K40" s="15" t="e">
        <f>'Lease Revenue'!#REF!/'Lease Revenue'!K98</f>
        <v>#REF!</v>
      </c>
      <c r="L40" s="15" t="e">
        <f>'Lease Revenue'!#REF!/'Lease Revenue'!L98</f>
        <v>#REF!</v>
      </c>
      <c r="M40" s="15" t="e">
        <f>'Lease Revenue'!#REF!/'Lease Revenue'!M98</f>
        <v>#REF!</v>
      </c>
      <c r="N40" s="15" t="e">
        <f>'Lease Revenue'!#REF!/'Lease Revenue'!N98</f>
        <v>#REF!</v>
      </c>
      <c r="O40" s="15" t="e">
        <f>'Lease Revenue'!#REF!/'Lease Revenue'!O98</f>
        <v>#REF!</v>
      </c>
      <c r="P40" s="15" t="e">
        <f>'Lease Revenue'!#REF!/'Lease Revenue'!P98</f>
        <v>#REF!</v>
      </c>
      <c r="Q40" s="15" t="e">
        <f>'Lease Revenue'!#REF!/'Lease Revenue'!Q98</f>
        <v>#REF!</v>
      </c>
      <c r="R40" s="15" t="e">
        <f>'Lease Revenue'!#REF!/'Lease Revenue'!R98</f>
        <v>#REF!</v>
      </c>
      <c r="S40" s="15" t="e">
        <f>'Lease Revenue'!#REF!/'Lease Revenue'!S98</f>
        <v>#REF!</v>
      </c>
      <c r="T40" s="15" t="e">
        <f>'Lease Revenue'!#REF!/'Lease Revenue'!T98</f>
        <v>#REF!</v>
      </c>
      <c r="U40" s="15" t="e">
        <f>'Lease Revenue'!#REF!/'Lease Revenue'!U98</f>
        <v>#REF!</v>
      </c>
    </row>
    <row r="41" spans="1:21" ht="13" hidden="1">
      <c r="A41" s="14"/>
      <c r="B41" s="15"/>
      <c r="C41" s="15"/>
      <c r="D41" s="15"/>
      <c r="E41" s="15"/>
      <c r="F41" s="15"/>
      <c r="G41" s="15"/>
      <c r="H41" s="15"/>
      <c r="I41" s="15"/>
      <c r="J41" s="15"/>
      <c r="K41" s="15"/>
      <c r="L41" s="15"/>
      <c r="M41" s="15"/>
      <c r="N41" s="15"/>
      <c r="O41" s="15"/>
      <c r="P41" s="15"/>
      <c r="Q41" s="15"/>
      <c r="R41" s="15"/>
      <c r="S41" s="15"/>
      <c r="T41" s="15"/>
      <c r="U41" s="15"/>
    </row>
    <row r="42" spans="1:21" ht="13" hidden="1">
      <c r="A42" s="1" t="s">
        <v>155</v>
      </c>
      <c r="B42" s="15"/>
      <c r="C42" s="15">
        <f t="shared" ref="C42:U42" si="1">C5-B5</f>
        <v>0</v>
      </c>
      <c r="D42" s="15">
        <f t="shared" si="1"/>
        <v>0</v>
      </c>
      <c r="E42" s="15">
        <f t="shared" si="1"/>
        <v>0</v>
      </c>
      <c r="F42" s="15">
        <f t="shared" si="1"/>
        <v>0</v>
      </c>
      <c r="G42" s="15">
        <f t="shared" si="1"/>
        <v>0</v>
      </c>
      <c r="H42" s="15">
        <f t="shared" si="1"/>
        <v>0</v>
      </c>
      <c r="I42" s="15">
        <f t="shared" si="1"/>
        <v>0</v>
      </c>
      <c r="J42" s="15">
        <f t="shared" si="1"/>
        <v>0</v>
      </c>
      <c r="K42" s="15">
        <f t="shared" si="1"/>
        <v>0</v>
      </c>
      <c r="L42" s="15">
        <f t="shared" si="1"/>
        <v>0</v>
      </c>
      <c r="M42" s="15">
        <f t="shared" si="1"/>
        <v>0</v>
      </c>
      <c r="N42" s="15">
        <f t="shared" si="1"/>
        <v>0</v>
      </c>
      <c r="O42" s="15">
        <f t="shared" si="1"/>
        <v>0</v>
      </c>
      <c r="P42" s="15">
        <f t="shared" si="1"/>
        <v>0</v>
      </c>
      <c r="Q42" s="15">
        <f t="shared" si="1"/>
        <v>0</v>
      </c>
      <c r="R42" s="15">
        <f t="shared" si="1"/>
        <v>0</v>
      </c>
      <c r="S42" s="15">
        <f t="shared" si="1"/>
        <v>0</v>
      </c>
      <c r="T42" s="15">
        <f t="shared" si="1"/>
        <v>0</v>
      </c>
      <c r="U42" s="15">
        <f t="shared" si="1"/>
        <v>0</v>
      </c>
    </row>
    <row r="43" spans="1:21" ht="13" hidden="1">
      <c r="A43" s="1" t="s">
        <v>154</v>
      </c>
      <c r="B43" s="15"/>
      <c r="C43" s="15">
        <f t="shared" ref="C43:U43" si="2">C16-B16</f>
        <v>0</v>
      </c>
      <c r="D43" s="15">
        <f t="shared" si="2"/>
        <v>0</v>
      </c>
      <c r="E43" s="15">
        <f t="shared" si="2"/>
        <v>0</v>
      </c>
      <c r="F43" s="15">
        <f t="shared" si="2"/>
        <v>0</v>
      </c>
      <c r="G43" s="15">
        <f t="shared" si="2"/>
        <v>0</v>
      </c>
      <c r="H43" s="15">
        <f t="shared" si="2"/>
        <v>0</v>
      </c>
      <c r="I43" s="15">
        <f t="shared" si="2"/>
        <v>0</v>
      </c>
      <c r="J43" s="15">
        <f t="shared" si="2"/>
        <v>0</v>
      </c>
      <c r="K43" s="15">
        <f t="shared" si="2"/>
        <v>0</v>
      </c>
      <c r="L43" s="15">
        <f t="shared" si="2"/>
        <v>0</v>
      </c>
      <c r="M43" s="15">
        <f t="shared" si="2"/>
        <v>0</v>
      </c>
      <c r="N43" s="15">
        <f t="shared" si="2"/>
        <v>0</v>
      </c>
      <c r="O43" s="15">
        <f t="shared" si="2"/>
        <v>0</v>
      </c>
      <c r="P43" s="15">
        <f t="shared" si="2"/>
        <v>0</v>
      </c>
      <c r="Q43" s="15">
        <f t="shared" si="2"/>
        <v>0</v>
      </c>
      <c r="R43" s="15">
        <f t="shared" si="2"/>
        <v>0</v>
      </c>
      <c r="S43" s="15">
        <f t="shared" si="2"/>
        <v>0</v>
      </c>
      <c r="T43" s="15">
        <f t="shared" si="2"/>
        <v>0</v>
      </c>
      <c r="U43" s="15">
        <f t="shared" si="2"/>
        <v>0</v>
      </c>
    </row>
    <row r="44" spans="1:21" ht="13" hidden="1">
      <c r="A44" s="14" t="s">
        <v>156</v>
      </c>
      <c r="B44" s="15"/>
      <c r="C44" s="15">
        <f t="shared" ref="C44:U44" si="3">C18-B18</f>
        <v>0</v>
      </c>
      <c r="D44" s="15">
        <f t="shared" si="3"/>
        <v>0</v>
      </c>
      <c r="E44" s="15">
        <f t="shared" si="3"/>
        <v>0</v>
      </c>
      <c r="F44" s="15">
        <f t="shared" si="3"/>
        <v>0</v>
      </c>
      <c r="G44" s="15">
        <f t="shared" si="3"/>
        <v>0</v>
      </c>
      <c r="H44" s="15">
        <f t="shared" si="3"/>
        <v>0</v>
      </c>
      <c r="I44" s="15">
        <f t="shared" si="3"/>
        <v>0</v>
      </c>
      <c r="J44" s="15">
        <f t="shared" si="3"/>
        <v>0</v>
      </c>
      <c r="K44" s="15">
        <f t="shared" si="3"/>
        <v>0</v>
      </c>
      <c r="L44" s="15">
        <f t="shared" si="3"/>
        <v>0</v>
      </c>
      <c r="M44" s="15">
        <f t="shared" si="3"/>
        <v>0</v>
      </c>
      <c r="N44" s="15">
        <f t="shared" si="3"/>
        <v>0</v>
      </c>
      <c r="O44" s="15">
        <f t="shared" si="3"/>
        <v>0</v>
      </c>
      <c r="P44" s="15">
        <f t="shared" si="3"/>
        <v>0</v>
      </c>
      <c r="Q44" s="15">
        <f t="shared" si="3"/>
        <v>0</v>
      </c>
      <c r="R44" s="15">
        <f t="shared" si="3"/>
        <v>0</v>
      </c>
      <c r="S44" s="15">
        <f t="shared" si="3"/>
        <v>0</v>
      </c>
      <c r="T44" s="15">
        <f t="shared" si="3"/>
        <v>0</v>
      </c>
      <c r="U44" s="15">
        <f t="shared" si="3"/>
        <v>0</v>
      </c>
    </row>
    <row r="45" spans="1:21" ht="13" hidden="1">
      <c r="A45" s="14" t="s">
        <v>157</v>
      </c>
      <c r="B45" s="15"/>
      <c r="C45" s="15">
        <f t="shared" ref="C45:U45" si="4">C20-B20</f>
        <v>0</v>
      </c>
      <c r="D45" s="15">
        <f t="shared" si="4"/>
        <v>0</v>
      </c>
      <c r="E45" s="15">
        <f t="shared" si="4"/>
        <v>0</v>
      </c>
      <c r="F45" s="15">
        <f t="shared" si="4"/>
        <v>0</v>
      </c>
      <c r="G45" s="15">
        <f t="shared" si="4"/>
        <v>0</v>
      </c>
      <c r="H45" s="15">
        <f t="shared" si="4"/>
        <v>0</v>
      </c>
      <c r="I45" s="15">
        <f t="shared" si="4"/>
        <v>0</v>
      </c>
      <c r="J45" s="15">
        <f t="shared" si="4"/>
        <v>0</v>
      </c>
      <c r="K45" s="15">
        <f t="shared" si="4"/>
        <v>0</v>
      </c>
      <c r="L45" s="15">
        <f t="shared" si="4"/>
        <v>0</v>
      </c>
      <c r="M45" s="15">
        <f t="shared" si="4"/>
        <v>0</v>
      </c>
      <c r="N45" s="15">
        <f t="shared" si="4"/>
        <v>0</v>
      </c>
      <c r="O45" s="15">
        <f t="shared" si="4"/>
        <v>0</v>
      </c>
      <c r="P45" s="15">
        <f t="shared" si="4"/>
        <v>0</v>
      </c>
      <c r="Q45" s="15">
        <f t="shared" si="4"/>
        <v>0</v>
      </c>
      <c r="R45" s="15">
        <f t="shared" si="4"/>
        <v>0</v>
      </c>
      <c r="S45" s="15">
        <f t="shared" si="4"/>
        <v>0</v>
      </c>
      <c r="T45" s="15">
        <f t="shared" si="4"/>
        <v>0</v>
      </c>
      <c r="U45" s="15">
        <f t="shared" si="4"/>
        <v>0</v>
      </c>
    </row>
    <row r="46" spans="1:21" ht="13" hidden="1">
      <c r="A46" s="14" t="s">
        <v>160</v>
      </c>
      <c r="B46" s="15"/>
      <c r="C46" s="15">
        <f t="shared" ref="C46:U46" si="5">C22-B22</f>
        <v>0</v>
      </c>
      <c r="D46" s="15">
        <f t="shared" si="5"/>
        <v>0</v>
      </c>
      <c r="E46" s="15">
        <f t="shared" si="5"/>
        <v>0</v>
      </c>
      <c r="F46" s="15">
        <f t="shared" si="5"/>
        <v>0</v>
      </c>
      <c r="G46" s="15">
        <f t="shared" si="5"/>
        <v>0</v>
      </c>
      <c r="H46" s="15">
        <f t="shared" si="5"/>
        <v>0</v>
      </c>
      <c r="I46" s="15">
        <f t="shared" si="5"/>
        <v>0</v>
      </c>
      <c r="J46" s="15">
        <f t="shared" si="5"/>
        <v>0</v>
      </c>
      <c r="K46" s="15">
        <f t="shared" si="5"/>
        <v>0</v>
      </c>
      <c r="L46" s="15">
        <f t="shared" si="5"/>
        <v>0</v>
      </c>
      <c r="M46" s="15">
        <f t="shared" si="5"/>
        <v>0</v>
      </c>
      <c r="N46" s="15">
        <f t="shared" si="5"/>
        <v>0</v>
      </c>
      <c r="O46" s="15">
        <f t="shared" si="5"/>
        <v>0</v>
      </c>
      <c r="P46" s="15">
        <f t="shared" si="5"/>
        <v>0</v>
      </c>
      <c r="Q46" s="15">
        <f t="shared" si="5"/>
        <v>0</v>
      </c>
      <c r="R46" s="15">
        <f t="shared" si="5"/>
        <v>0</v>
      </c>
      <c r="S46" s="15">
        <f t="shared" si="5"/>
        <v>0</v>
      </c>
      <c r="T46" s="15">
        <f t="shared" si="5"/>
        <v>0</v>
      </c>
      <c r="U46" s="15">
        <f t="shared" si="5"/>
        <v>0</v>
      </c>
    </row>
    <row r="47" spans="1:21" ht="13" hidden="1">
      <c r="A47" s="14" t="s">
        <v>158</v>
      </c>
      <c r="B47" s="15"/>
      <c r="C47" s="15">
        <f t="shared" ref="C47:U47" si="6">C24-B24</f>
        <v>0</v>
      </c>
      <c r="D47" s="15">
        <f t="shared" si="6"/>
        <v>0</v>
      </c>
      <c r="E47" s="15">
        <f t="shared" si="6"/>
        <v>0</v>
      </c>
      <c r="F47" s="15">
        <f t="shared" si="6"/>
        <v>0</v>
      </c>
      <c r="G47" s="15">
        <f t="shared" si="6"/>
        <v>0</v>
      </c>
      <c r="H47" s="15">
        <f t="shared" si="6"/>
        <v>0</v>
      </c>
      <c r="I47" s="15">
        <f t="shared" si="6"/>
        <v>0</v>
      </c>
      <c r="J47" s="15">
        <f t="shared" si="6"/>
        <v>0</v>
      </c>
      <c r="K47" s="15">
        <f t="shared" si="6"/>
        <v>0</v>
      </c>
      <c r="L47" s="15">
        <f t="shared" si="6"/>
        <v>0</v>
      </c>
      <c r="M47" s="15">
        <f t="shared" si="6"/>
        <v>0</v>
      </c>
      <c r="N47" s="15">
        <f t="shared" si="6"/>
        <v>0</v>
      </c>
      <c r="O47" s="15">
        <f t="shared" si="6"/>
        <v>0</v>
      </c>
      <c r="P47" s="15">
        <f t="shared" si="6"/>
        <v>0</v>
      </c>
      <c r="Q47" s="15">
        <f t="shared" si="6"/>
        <v>0</v>
      </c>
      <c r="R47" s="15">
        <f t="shared" si="6"/>
        <v>0</v>
      </c>
      <c r="S47" s="15">
        <f t="shared" si="6"/>
        <v>0</v>
      </c>
      <c r="T47" s="15">
        <f t="shared" si="6"/>
        <v>0</v>
      </c>
      <c r="U47" s="15">
        <f t="shared" si="6"/>
        <v>0</v>
      </c>
    </row>
    <row r="48" spans="1:21" ht="13" hidden="1">
      <c r="A48" s="14" t="s">
        <v>159</v>
      </c>
      <c r="B48" s="15"/>
      <c r="C48" s="15">
        <f t="shared" ref="C48:U48" si="7">C26-B26</f>
        <v>0</v>
      </c>
      <c r="D48" s="15">
        <f t="shared" si="7"/>
        <v>0</v>
      </c>
      <c r="E48" s="15">
        <f t="shared" si="7"/>
        <v>0</v>
      </c>
      <c r="F48" s="15">
        <f t="shared" si="7"/>
        <v>0</v>
      </c>
      <c r="G48" s="15">
        <f t="shared" si="7"/>
        <v>0</v>
      </c>
      <c r="H48" s="15">
        <f t="shared" si="7"/>
        <v>0</v>
      </c>
      <c r="I48" s="15">
        <f t="shared" si="7"/>
        <v>0</v>
      </c>
      <c r="J48" s="15">
        <f t="shared" si="7"/>
        <v>0</v>
      </c>
      <c r="K48" s="15">
        <f t="shared" si="7"/>
        <v>0</v>
      </c>
      <c r="L48" s="15">
        <f t="shared" si="7"/>
        <v>0</v>
      </c>
      <c r="M48" s="15">
        <f t="shared" si="7"/>
        <v>0</v>
      </c>
      <c r="N48" s="15">
        <f t="shared" si="7"/>
        <v>0</v>
      </c>
      <c r="O48" s="15">
        <f t="shared" si="7"/>
        <v>0</v>
      </c>
      <c r="P48" s="15">
        <f t="shared" si="7"/>
        <v>0</v>
      </c>
      <c r="Q48" s="15">
        <f t="shared" si="7"/>
        <v>0</v>
      </c>
      <c r="R48" s="15">
        <f t="shared" si="7"/>
        <v>0</v>
      </c>
      <c r="S48" s="15">
        <f t="shared" si="7"/>
        <v>0</v>
      </c>
      <c r="T48" s="15">
        <f t="shared" si="7"/>
        <v>0</v>
      </c>
      <c r="U48" s="15">
        <f t="shared" si="7"/>
        <v>0</v>
      </c>
    </row>
    <row r="49" spans="1:21" ht="13" hidden="1">
      <c r="A49" s="14" t="s">
        <v>176</v>
      </c>
      <c r="B49" s="15"/>
      <c r="C49" s="15" t="e">
        <f>#REF!-#REF!</f>
        <v>#REF!</v>
      </c>
      <c r="D49" s="15" t="e">
        <f>#REF!-#REF!</f>
        <v>#REF!</v>
      </c>
      <c r="E49" s="15" t="e">
        <f>#REF!-#REF!</f>
        <v>#REF!</v>
      </c>
      <c r="F49" s="15" t="e">
        <f>#REF!-#REF!</f>
        <v>#REF!</v>
      </c>
      <c r="G49" s="15" t="e">
        <f>#REF!-#REF!</f>
        <v>#REF!</v>
      </c>
      <c r="H49" s="15" t="e">
        <f>#REF!-#REF!</f>
        <v>#REF!</v>
      </c>
      <c r="I49" s="15" t="e">
        <f>#REF!-#REF!</f>
        <v>#REF!</v>
      </c>
      <c r="J49" s="15" t="e">
        <f>#REF!-#REF!</f>
        <v>#REF!</v>
      </c>
      <c r="K49" s="15" t="e">
        <f>#REF!-#REF!</f>
        <v>#REF!</v>
      </c>
      <c r="L49" s="15" t="e">
        <f>#REF!-#REF!</f>
        <v>#REF!</v>
      </c>
      <c r="M49" s="15" t="e">
        <f>#REF!-#REF!</f>
        <v>#REF!</v>
      </c>
      <c r="N49" s="15" t="e">
        <f>#REF!-#REF!</f>
        <v>#REF!</v>
      </c>
      <c r="O49" s="15" t="e">
        <f>#REF!-#REF!</f>
        <v>#REF!</v>
      </c>
      <c r="P49" s="15" t="e">
        <f>#REF!-#REF!</f>
        <v>#REF!</v>
      </c>
      <c r="Q49" s="15" t="e">
        <f>#REF!-#REF!</f>
        <v>#REF!</v>
      </c>
      <c r="R49" s="15" t="e">
        <f>#REF!-#REF!</f>
        <v>#REF!</v>
      </c>
      <c r="S49" s="15" t="e">
        <f>#REF!-#REF!</f>
        <v>#REF!</v>
      </c>
      <c r="T49" s="15" t="e">
        <f>#REF!-#REF!</f>
        <v>#REF!</v>
      </c>
      <c r="U49" s="15" t="e">
        <f>#REF!-#REF!</f>
        <v>#REF!</v>
      </c>
    </row>
    <row r="50" spans="1:21" ht="13" hidden="1">
      <c r="A50" s="14" t="s">
        <v>177</v>
      </c>
      <c r="B50" s="15"/>
      <c r="C50" s="15" t="e">
        <f>#REF!-#REF!</f>
        <v>#REF!</v>
      </c>
      <c r="D50" s="15" t="e">
        <f>#REF!-#REF!</f>
        <v>#REF!</v>
      </c>
      <c r="E50" s="15" t="e">
        <f>#REF!-#REF!</f>
        <v>#REF!</v>
      </c>
      <c r="F50" s="15" t="e">
        <f>#REF!-#REF!</f>
        <v>#REF!</v>
      </c>
      <c r="G50" s="15" t="e">
        <f>#REF!-#REF!</f>
        <v>#REF!</v>
      </c>
      <c r="H50" s="15" t="e">
        <f>#REF!-#REF!</f>
        <v>#REF!</v>
      </c>
      <c r="I50" s="15" t="e">
        <f>#REF!-#REF!</f>
        <v>#REF!</v>
      </c>
      <c r="J50" s="15" t="e">
        <f>#REF!-#REF!</f>
        <v>#REF!</v>
      </c>
      <c r="K50" s="15" t="e">
        <f>#REF!-#REF!</f>
        <v>#REF!</v>
      </c>
      <c r="L50" s="15" t="e">
        <f>#REF!-#REF!</f>
        <v>#REF!</v>
      </c>
      <c r="M50" s="15" t="e">
        <f>#REF!-#REF!</f>
        <v>#REF!</v>
      </c>
      <c r="N50" s="15" t="e">
        <f>#REF!-#REF!</f>
        <v>#REF!</v>
      </c>
      <c r="O50" s="15" t="e">
        <f>#REF!-#REF!</f>
        <v>#REF!</v>
      </c>
      <c r="P50" s="15" t="e">
        <f>#REF!-#REF!</f>
        <v>#REF!</v>
      </c>
      <c r="Q50" s="15" t="e">
        <f>#REF!-#REF!</f>
        <v>#REF!</v>
      </c>
      <c r="R50" s="15" t="e">
        <f>#REF!-#REF!</f>
        <v>#REF!</v>
      </c>
      <c r="S50" s="15" t="e">
        <f>#REF!-#REF!</f>
        <v>#REF!</v>
      </c>
      <c r="T50" s="15" t="e">
        <f>#REF!-#REF!</f>
        <v>#REF!</v>
      </c>
      <c r="U50" s="15" t="e">
        <f>#REF!-#REF!</f>
        <v>#REF!</v>
      </c>
    </row>
    <row r="51" spans="1:21" ht="13" hidden="1">
      <c r="A51" s="14"/>
      <c r="B51" s="15"/>
      <c r="C51" s="15"/>
      <c r="D51" s="15"/>
      <c r="E51" s="15"/>
      <c r="F51" s="15"/>
      <c r="G51" s="15"/>
      <c r="H51" s="15"/>
      <c r="I51" s="15"/>
      <c r="J51" s="15"/>
      <c r="K51" s="15"/>
      <c r="L51" s="15"/>
      <c r="M51" s="15"/>
      <c r="N51" s="15"/>
      <c r="O51" s="15"/>
      <c r="P51" s="15"/>
      <c r="Q51" s="15"/>
      <c r="R51" s="15"/>
      <c r="S51" s="15"/>
      <c r="T51" s="15"/>
      <c r="U51" s="15"/>
    </row>
    <row r="52" spans="1:21" ht="13" hidden="1">
      <c r="A52" s="14"/>
      <c r="B52" s="15"/>
      <c r="C52" s="15"/>
      <c r="D52" s="15"/>
      <c r="E52" s="15"/>
      <c r="F52" s="15"/>
      <c r="G52" s="15"/>
      <c r="H52" s="15"/>
      <c r="I52" s="15"/>
      <c r="J52" s="15"/>
      <c r="K52" s="15"/>
      <c r="L52" s="15"/>
      <c r="M52" s="15"/>
      <c r="N52" s="15"/>
      <c r="O52" s="15"/>
      <c r="P52" s="15"/>
      <c r="Q52" s="15"/>
      <c r="R52" s="15"/>
      <c r="S52" s="15"/>
      <c r="T52" s="15"/>
      <c r="U52" s="15"/>
    </row>
    <row r="53" spans="1:21" ht="13" hidden="1">
      <c r="A53" s="14"/>
      <c r="B53" s="15"/>
      <c r="C53" s="15"/>
      <c r="D53" s="15"/>
      <c r="E53" s="15"/>
      <c r="F53" s="15"/>
      <c r="G53" s="15"/>
      <c r="H53" s="15"/>
      <c r="I53" s="15"/>
      <c r="J53" s="15"/>
      <c r="K53" s="15"/>
      <c r="L53" s="15"/>
      <c r="M53" s="15"/>
      <c r="N53" s="15"/>
      <c r="O53" s="15"/>
      <c r="P53" s="15"/>
      <c r="Q53" s="15"/>
      <c r="R53" s="15"/>
      <c r="S53" s="15"/>
      <c r="T53" s="15"/>
      <c r="U53" s="15"/>
    </row>
    <row r="54" spans="1:21" hidden="1">
      <c r="A54" s="2" t="s">
        <v>200</v>
      </c>
      <c r="B54" s="15"/>
      <c r="C54" s="15"/>
      <c r="D54" s="15"/>
      <c r="E54" s="15"/>
      <c r="F54" s="15"/>
      <c r="G54" s="15"/>
      <c r="H54" s="15"/>
      <c r="I54" s="15"/>
      <c r="J54" s="15"/>
      <c r="K54" s="15"/>
      <c r="L54" s="15"/>
      <c r="M54" s="15"/>
      <c r="N54" s="15"/>
      <c r="O54" s="15"/>
      <c r="P54" s="15"/>
      <c r="Q54" s="15"/>
      <c r="R54" s="15"/>
      <c r="S54" s="15"/>
      <c r="T54" s="15"/>
      <c r="U54" s="15"/>
    </row>
    <row r="55" spans="1:21" ht="13" hidden="1">
      <c r="A55" s="1" t="s">
        <v>155</v>
      </c>
      <c r="B55" s="15"/>
      <c r="C55" s="15" t="e">
        <f>C42*C32</f>
        <v>#DIV/0!</v>
      </c>
      <c r="D55" s="15" t="e">
        <f t="shared" ref="D55:U55" si="8">D42*D32</f>
        <v>#DIV/0!</v>
      </c>
      <c r="E55" s="15" t="e">
        <f t="shared" si="8"/>
        <v>#DIV/0!</v>
      </c>
      <c r="F55" s="15" t="e">
        <f t="shared" si="8"/>
        <v>#DIV/0!</v>
      </c>
      <c r="G55" s="15" t="e">
        <f t="shared" si="8"/>
        <v>#DIV/0!</v>
      </c>
      <c r="H55" s="15" t="e">
        <f t="shared" si="8"/>
        <v>#DIV/0!</v>
      </c>
      <c r="I55" s="15" t="e">
        <f t="shared" si="8"/>
        <v>#DIV/0!</v>
      </c>
      <c r="J55" s="15" t="e">
        <f t="shared" si="8"/>
        <v>#DIV/0!</v>
      </c>
      <c r="K55" s="15" t="e">
        <f t="shared" si="8"/>
        <v>#DIV/0!</v>
      </c>
      <c r="L55" s="15" t="e">
        <f t="shared" si="8"/>
        <v>#DIV/0!</v>
      </c>
      <c r="M55" s="15" t="e">
        <f t="shared" si="8"/>
        <v>#DIV/0!</v>
      </c>
      <c r="N55" s="15" t="e">
        <f t="shared" si="8"/>
        <v>#DIV/0!</v>
      </c>
      <c r="O55" s="15" t="e">
        <f t="shared" si="8"/>
        <v>#DIV/0!</v>
      </c>
      <c r="P55" s="15" t="e">
        <f t="shared" si="8"/>
        <v>#DIV/0!</v>
      </c>
      <c r="Q55" s="15" t="e">
        <f t="shared" si="8"/>
        <v>#DIV/0!</v>
      </c>
      <c r="R55" s="15" t="e">
        <f t="shared" si="8"/>
        <v>#DIV/0!</v>
      </c>
      <c r="S55" s="15" t="e">
        <f t="shared" si="8"/>
        <v>#DIV/0!</v>
      </c>
      <c r="T55" s="15" t="e">
        <f t="shared" si="8"/>
        <v>#DIV/0!</v>
      </c>
      <c r="U55" s="15" t="e">
        <f t="shared" si="8"/>
        <v>#DIV/0!</v>
      </c>
    </row>
    <row r="56" spans="1:21" ht="13" hidden="1">
      <c r="A56" s="1" t="s">
        <v>154</v>
      </c>
      <c r="B56" s="15"/>
      <c r="C56" s="15" t="e">
        <f t="shared" ref="C56:U56" si="9">C43*C33</f>
        <v>#DIV/0!</v>
      </c>
      <c r="D56" s="15" t="e">
        <f t="shared" si="9"/>
        <v>#DIV/0!</v>
      </c>
      <c r="E56" s="15" t="e">
        <f t="shared" si="9"/>
        <v>#DIV/0!</v>
      </c>
      <c r="F56" s="15" t="e">
        <f t="shared" si="9"/>
        <v>#DIV/0!</v>
      </c>
      <c r="G56" s="15" t="e">
        <f t="shared" si="9"/>
        <v>#DIV/0!</v>
      </c>
      <c r="H56" s="15" t="e">
        <f t="shared" si="9"/>
        <v>#DIV/0!</v>
      </c>
      <c r="I56" s="15" t="e">
        <f t="shared" si="9"/>
        <v>#DIV/0!</v>
      </c>
      <c r="J56" s="15" t="e">
        <f t="shared" si="9"/>
        <v>#DIV/0!</v>
      </c>
      <c r="K56" s="15" t="e">
        <f t="shared" si="9"/>
        <v>#DIV/0!</v>
      </c>
      <c r="L56" s="15" t="e">
        <f t="shared" si="9"/>
        <v>#DIV/0!</v>
      </c>
      <c r="M56" s="15" t="e">
        <f t="shared" si="9"/>
        <v>#DIV/0!</v>
      </c>
      <c r="N56" s="15" t="e">
        <f t="shared" si="9"/>
        <v>#DIV/0!</v>
      </c>
      <c r="O56" s="15" t="e">
        <f t="shared" si="9"/>
        <v>#DIV/0!</v>
      </c>
      <c r="P56" s="15" t="e">
        <f t="shared" si="9"/>
        <v>#DIV/0!</v>
      </c>
      <c r="Q56" s="15" t="e">
        <f t="shared" si="9"/>
        <v>#DIV/0!</v>
      </c>
      <c r="R56" s="15" t="e">
        <f t="shared" si="9"/>
        <v>#DIV/0!</v>
      </c>
      <c r="S56" s="15" t="e">
        <f t="shared" si="9"/>
        <v>#DIV/0!</v>
      </c>
      <c r="T56" s="15" t="e">
        <f t="shared" si="9"/>
        <v>#DIV/0!</v>
      </c>
      <c r="U56" s="15" t="e">
        <f t="shared" si="9"/>
        <v>#DIV/0!</v>
      </c>
    </row>
    <row r="57" spans="1:21" ht="13" hidden="1">
      <c r="A57" s="14" t="s">
        <v>156</v>
      </c>
      <c r="B57" s="15"/>
      <c r="C57" s="15" t="e">
        <f t="shared" ref="C57:U57" si="10">C44*C34</f>
        <v>#DIV/0!</v>
      </c>
      <c r="D57" s="15" t="e">
        <f t="shared" si="10"/>
        <v>#DIV/0!</v>
      </c>
      <c r="E57" s="15" t="e">
        <f t="shared" si="10"/>
        <v>#DIV/0!</v>
      </c>
      <c r="F57" s="15" t="e">
        <f t="shared" si="10"/>
        <v>#DIV/0!</v>
      </c>
      <c r="G57" s="15" t="e">
        <f t="shared" si="10"/>
        <v>#DIV/0!</v>
      </c>
      <c r="H57" s="15" t="e">
        <f t="shared" si="10"/>
        <v>#DIV/0!</v>
      </c>
      <c r="I57" s="15" t="e">
        <f t="shared" si="10"/>
        <v>#DIV/0!</v>
      </c>
      <c r="J57" s="15" t="e">
        <f t="shared" si="10"/>
        <v>#DIV/0!</v>
      </c>
      <c r="K57" s="15" t="e">
        <f t="shared" si="10"/>
        <v>#DIV/0!</v>
      </c>
      <c r="L57" s="15" t="e">
        <f t="shared" si="10"/>
        <v>#DIV/0!</v>
      </c>
      <c r="M57" s="15" t="e">
        <f t="shared" si="10"/>
        <v>#DIV/0!</v>
      </c>
      <c r="N57" s="15" t="e">
        <f t="shared" si="10"/>
        <v>#DIV/0!</v>
      </c>
      <c r="O57" s="15" t="e">
        <f t="shared" si="10"/>
        <v>#DIV/0!</v>
      </c>
      <c r="P57" s="15" t="e">
        <f t="shared" si="10"/>
        <v>#DIV/0!</v>
      </c>
      <c r="Q57" s="15" t="e">
        <f t="shared" si="10"/>
        <v>#DIV/0!</v>
      </c>
      <c r="R57" s="15" t="e">
        <f t="shared" si="10"/>
        <v>#DIV/0!</v>
      </c>
      <c r="S57" s="15" t="e">
        <f t="shared" si="10"/>
        <v>#DIV/0!</v>
      </c>
      <c r="T57" s="15" t="e">
        <f t="shared" si="10"/>
        <v>#DIV/0!</v>
      </c>
      <c r="U57" s="15" t="e">
        <f t="shared" si="10"/>
        <v>#DIV/0!</v>
      </c>
    </row>
    <row r="58" spans="1:21" ht="13" hidden="1">
      <c r="A58" s="14" t="s">
        <v>157</v>
      </c>
      <c r="B58" s="15"/>
      <c r="C58" s="15" t="e">
        <f t="shared" ref="C58:U58" si="11">C45*C35</f>
        <v>#DIV/0!</v>
      </c>
      <c r="D58" s="15" t="e">
        <f t="shared" si="11"/>
        <v>#DIV/0!</v>
      </c>
      <c r="E58" s="15" t="e">
        <f t="shared" si="11"/>
        <v>#DIV/0!</v>
      </c>
      <c r="F58" s="15" t="e">
        <f t="shared" si="11"/>
        <v>#DIV/0!</v>
      </c>
      <c r="G58" s="15" t="e">
        <f t="shared" si="11"/>
        <v>#DIV/0!</v>
      </c>
      <c r="H58" s="15" t="e">
        <f t="shared" si="11"/>
        <v>#DIV/0!</v>
      </c>
      <c r="I58" s="15" t="e">
        <f t="shared" si="11"/>
        <v>#DIV/0!</v>
      </c>
      <c r="J58" s="15" t="e">
        <f t="shared" si="11"/>
        <v>#DIV/0!</v>
      </c>
      <c r="K58" s="15" t="e">
        <f t="shared" si="11"/>
        <v>#DIV/0!</v>
      </c>
      <c r="L58" s="15" t="e">
        <f t="shared" si="11"/>
        <v>#DIV/0!</v>
      </c>
      <c r="M58" s="15" t="e">
        <f t="shared" si="11"/>
        <v>#DIV/0!</v>
      </c>
      <c r="N58" s="15" t="e">
        <f t="shared" si="11"/>
        <v>#DIV/0!</v>
      </c>
      <c r="O58" s="15" t="e">
        <f t="shared" si="11"/>
        <v>#DIV/0!</v>
      </c>
      <c r="P58" s="15" t="e">
        <f t="shared" si="11"/>
        <v>#DIV/0!</v>
      </c>
      <c r="Q58" s="15" t="e">
        <f t="shared" si="11"/>
        <v>#DIV/0!</v>
      </c>
      <c r="R58" s="15" t="e">
        <f t="shared" si="11"/>
        <v>#DIV/0!</v>
      </c>
      <c r="S58" s="15" t="e">
        <f t="shared" si="11"/>
        <v>#DIV/0!</v>
      </c>
      <c r="T58" s="15" t="e">
        <f t="shared" si="11"/>
        <v>#DIV/0!</v>
      </c>
      <c r="U58" s="15" t="e">
        <f t="shared" si="11"/>
        <v>#DIV/0!</v>
      </c>
    </row>
    <row r="59" spans="1:21" ht="13" hidden="1">
      <c r="A59" s="14" t="s">
        <v>160</v>
      </c>
      <c r="B59" s="15"/>
      <c r="C59" s="15" t="e">
        <f t="shared" ref="C59:U59" si="12">C46*C36</f>
        <v>#DIV/0!</v>
      </c>
      <c r="D59" s="15" t="e">
        <f t="shared" si="12"/>
        <v>#DIV/0!</v>
      </c>
      <c r="E59" s="15" t="e">
        <f t="shared" si="12"/>
        <v>#DIV/0!</v>
      </c>
      <c r="F59" s="15" t="e">
        <f t="shared" si="12"/>
        <v>#DIV/0!</v>
      </c>
      <c r="G59" s="15" t="e">
        <f t="shared" si="12"/>
        <v>#DIV/0!</v>
      </c>
      <c r="H59" s="15" t="e">
        <f t="shared" si="12"/>
        <v>#DIV/0!</v>
      </c>
      <c r="I59" s="15" t="e">
        <f t="shared" si="12"/>
        <v>#DIV/0!</v>
      </c>
      <c r="J59" s="15" t="e">
        <f t="shared" si="12"/>
        <v>#DIV/0!</v>
      </c>
      <c r="K59" s="15" t="e">
        <f t="shared" si="12"/>
        <v>#DIV/0!</v>
      </c>
      <c r="L59" s="15" t="e">
        <f t="shared" si="12"/>
        <v>#DIV/0!</v>
      </c>
      <c r="M59" s="15" t="e">
        <f t="shared" si="12"/>
        <v>#DIV/0!</v>
      </c>
      <c r="N59" s="15" t="e">
        <f t="shared" si="12"/>
        <v>#DIV/0!</v>
      </c>
      <c r="O59" s="15" t="e">
        <f t="shared" si="12"/>
        <v>#DIV/0!</v>
      </c>
      <c r="P59" s="15" t="e">
        <f t="shared" si="12"/>
        <v>#DIV/0!</v>
      </c>
      <c r="Q59" s="15" t="e">
        <f t="shared" si="12"/>
        <v>#DIV/0!</v>
      </c>
      <c r="R59" s="15" t="e">
        <f t="shared" si="12"/>
        <v>#DIV/0!</v>
      </c>
      <c r="S59" s="15" t="e">
        <f t="shared" si="12"/>
        <v>#DIV/0!</v>
      </c>
      <c r="T59" s="15" t="e">
        <f t="shared" si="12"/>
        <v>#DIV/0!</v>
      </c>
      <c r="U59" s="15" t="e">
        <f t="shared" si="12"/>
        <v>#DIV/0!</v>
      </c>
    </row>
    <row r="60" spans="1:21" ht="13" hidden="1">
      <c r="A60" s="14" t="s">
        <v>158</v>
      </c>
      <c r="B60" s="15"/>
      <c r="C60" s="15" t="e">
        <f t="shared" ref="C60:U60" si="13">C47*C37</f>
        <v>#DIV/0!</v>
      </c>
      <c r="D60" s="15" t="e">
        <f t="shared" si="13"/>
        <v>#DIV/0!</v>
      </c>
      <c r="E60" s="15" t="e">
        <f t="shared" si="13"/>
        <v>#DIV/0!</v>
      </c>
      <c r="F60" s="15" t="e">
        <f t="shared" si="13"/>
        <v>#DIV/0!</v>
      </c>
      <c r="G60" s="15" t="e">
        <f t="shared" si="13"/>
        <v>#DIV/0!</v>
      </c>
      <c r="H60" s="15" t="e">
        <f t="shared" si="13"/>
        <v>#DIV/0!</v>
      </c>
      <c r="I60" s="15" t="e">
        <f t="shared" si="13"/>
        <v>#DIV/0!</v>
      </c>
      <c r="J60" s="15" t="e">
        <f t="shared" si="13"/>
        <v>#DIV/0!</v>
      </c>
      <c r="K60" s="15" t="e">
        <f t="shared" si="13"/>
        <v>#DIV/0!</v>
      </c>
      <c r="L60" s="15" t="e">
        <f t="shared" si="13"/>
        <v>#DIV/0!</v>
      </c>
      <c r="M60" s="15" t="e">
        <f t="shared" si="13"/>
        <v>#DIV/0!</v>
      </c>
      <c r="N60" s="15" t="e">
        <f t="shared" si="13"/>
        <v>#DIV/0!</v>
      </c>
      <c r="O60" s="15" t="e">
        <f t="shared" si="13"/>
        <v>#DIV/0!</v>
      </c>
      <c r="P60" s="15" t="e">
        <f t="shared" si="13"/>
        <v>#DIV/0!</v>
      </c>
      <c r="Q60" s="15" t="e">
        <f t="shared" si="13"/>
        <v>#DIV/0!</v>
      </c>
      <c r="R60" s="15" t="e">
        <f t="shared" si="13"/>
        <v>#DIV/0!</v>
      </c>
      <c r="S60" s="15" t="e">
        <f t="shared" si="13"/>
        <v>#DIV/0!</v>
      </c>
      <c r="T60" s="15" t="e">
        <f t="shared" si="13"/>
        <v>#DIV/0!</v>
      </c>
      <c r="U60" s="15" t="e">
        <f t="shared" si="13"/>
        <v>#DIV/0!</v>
      </c>
    </row>
    <row r="61" spans="1:21" ht="13" hidden="1">
      <c r="A61" s="14" t="s">
        <v>159</v>
      </c>
      <c r="B61" s="15"/>
      <c r="C61" s="15" t="e">
        <f t="shared" ref="C61:U61" si="14">C48*C38</f>
        <v>#DIV/0!</v>
      </c>
      <c r="D61" s="15" t="e">
        <f t="shared" si="14"/>
        <v>#DIV/0!</v>
      </c>
      <c r="E61" s="15" t="e">
        <f t="shared" si="14"/>
        <v>#DIV/0!</v>
      </c>
      <c r="F61" s="15" t="e">
        <f t="shared" si="14"/>
        <v>#DIV/0!</v>
      </c>
      <c r="G61" s="15" t="e">
        <f t="shared" si="14"/>
        <v>#DIV/0!</v>
      </c>
      <c r="H61" s="15" t="e">
        <f t="shared" si="14"/>
        <v>#DIV/0!</v>
      </c>
      <c r="I61" s="15" t="e">
        <f t="shared" si="14"/>
        <v>#DIV/0!</v>
      </c>
      <c r="J61" s="15" t="e">
        <f t="shared" si="14"/>
        <v>#DIV/0!</v>
      </c>
      <c r="K61" s="15" t="e">
        <f t="shared" si="14"/>
        <v>#DIV/0!</v>
      </c>
      <c r="L61" s="15" t="e">
        <f t="shared" si="14"/>
        <v>#DIV/0!</v>
      </c>
      <c r="M61" s="15" t="e">
        <f t="shared" si="14"/>
        <v>#DIV/0!</v>
      </c>
      <c r="N61" s="15" t="e">
        <f t="shared" si="14"/>
        <v>#DIV/0!</v>
      </c>
      <c r="O61" s="15" t="e">
        <f t="shared" si="14"/>
        <v>#DIV/0!</v>
      </c>
      <c r="P61" s="15" t="e">
        <f t="shared" si="14"/>
        <v>#DIV/0!</v>
      </c>
      <c r="Q61" s="15" t="e">
        <f t="shared" si="14"/>
        <v>#DIV/0!</v>
      </c>
      <c r="R61" s="15" t="e">
        <f t="shared" si="14"/>
        <v>#DIV/0!</v>
      </c>
      <c r="S61" s="15" t="e">
        <f t="shared" si="14"/>
        <v>#DIV/0!</v>
      </c>
      <c r="T61" s="15" t="e">
        <f t="shared" si="14"/>
        <v>#DIV/0!</v>
      </c>
      <c r="U61" s="15" t="e">
        <f t="shared" si="14"/>
        <v>#DIV/0!</v>
      </c>
    </row>
    <row r="62" spans="1:21" ht="13" hidden="1">
      <c r="A62" s="14" t="s">
        <v>176</v>
      </c>
      <c r="B62" s="15"/>
      <c r="C62" s="15" t="e">
        <f t="shared" ref="C62:U62" si="15">C49*C39</f>
        <v>#REF!</v>
      </c>
      <c r="D62" s="15" t="e">
        <f t="shared" si="15"/>
        <v>#REF!</v>
      </c>
      <c r="E62" s="15" t="e">
        <f t="shared" si="15"/>
        <v>#REF!</v>
      </c>
      <c r="F62" s="15" t="e">
        <f t="shared" si="15"/>
        <v>#REF!</v>
      </c>
      <c r="G62" s="15" t="e">
        <f t="shared" si="15"/>
        <v>#REF!</v>
      </c>
      <c r="H62" s="15" t="e">
        <f t="shared" si="15"/>
        <v>#REF!</v>
      </c>
      <c r="I62" s="15" t="e">
        <f t="shared" si="15"/>
        <v>#REF!</v>
      </c>
      <c r="J62" s="15" t="e">
        <f t="shared" si="15"/>
        <v>#REF!</v>
      </c>
      <c r="K62" s="15" t="e">
        <f t="shared" si="15"/>
        <v>#REF!</v>
      </c>
      <c r="L62" s="15" t="e">
        <f t="shared" si="15"/>
        <v>#REF!</v>
      </c>
      <c r="M62" s="15" t="e">
        <f t="shared" si="15"/>
        <v>#REF!</v>
      </c>
      <c r="N62" s="15" t="e">
        <f t="shared" si="15"/>
        <v>#REF!</v>
      </c>
      <c r="O62" s="15" t="e">
        <f t="shared" si="15"/>
        <v>#REF!</v>
      </c>
      <c r="P62" s="15" t="e">
        <f t="shared" si="15"/>
        <v>#REF!</v>
      </c>
      <c r="Q62" s="15" t="e">
        <f t="shared" si="15"/>
        <v>#REF!</v>
      </c>
      <c r="R62" s="15" t="e">
        <f t="shared" si="15"/>
        <v>#REF!</v>
      </c>
      <c r="S62" s="15" t="e">
        <f t="shared" si="15"/>
        <v>#REF!</v>
      </c>
      <c r="T62" s="15" t="e">
        <f t="shared" si="15"/>
        <v>#REF!</v>
      </c>
      <c r="U62" s="15" t="e">
        <f t="shared" si="15"/>
        <v>#REF!</v>
      </c>
    </row>
    <row r="63" spans="1:21" ht="13" hidden="1">
      <c r="A63" s="14" t="s">
        <v>177</v>
      </c>
      <c r="B63" s="15"/>
      <c r="C63" s="15" t="e">
        <f t="shared" ref="C63:U63" si="16">C50*C40</f>
        <v>#REF!</v>
      </c>
      <c r="D63" s="15" t="e">
        <f t="shared" si="16"/>
        <v>#REF!</v>
      </c>
      <c r="E63" s="15" t="e">
        <f t="shared" si="16"/>
        <v>#REF!</v>
      </c>
      <c r="F63" s="15" t="e">
        <f t="shared" si="16"/>
        <v>#REF!</v>
      </c>
      <c r="G63" s="15" t="e">
        <f t="shared" si="16"/>
        <v>#REF!</v>
      </c>
      <c r="H63" s="15" t="e">
        <f t="shared" si="16"/>
        <v>#REF!</v>
      </c>
      <c r="I63" s="15" t="e">
        <f t="shared" si="16"/>
        <v>#REF!</v>
      </c>
      <c r="J63" s="15" t="e">
        <f t="shared" si="16"/>
        <v>#REF!</v>
      </c>
      <c r="K63" s="15" t="e">
        <f t="shared" si="16"/>
        <v>#REF!</v>
      </c>
      <c r="L63" s="15" t="e">
        <f t="shared" si="16"/>
        <v>#REF!</v>
      </c>
      <c r="M63" s="15" t="e">
        <f t="shared" si="16"/>
        <v>#REF!</v>
      </c>
      <c r="N63" s="15" t="e">
        <f t="shared" si="16"/>
        <v>#REF!</v>
      </c>
      <c r="O63" s="15" t="e">
        <f t="shared" si="16"/>
        <v>#REF!</v>
      </c>
      <c r="P63" s="15" t="e">
        <f t="shared" si="16"/>
        <v>#REF!</v>
      </c>
      <c r="Q63" s="15" t="e">
        <f t="shared" si="16"/>
        <v>#REF!</v>
      </c>
      <c r="R63" s="15" t="e">
        <f t="shared" si="16"/>
        <v>#REF!</v>
      </c>
      <c r="S63" s="15" t="e">
        <f t="shared" si="16"/>
        <v>#REF!</v>
      </c>
      <c r="T63" s="15" t="e">
        <f t="shared" si="16"/>
        <v>#REF!</v>
      </c>
      <c r="U63" s="15" t="e">
        <f t="shared" si="16"/>
        <v>#REF!</v>
      </c>
    </row>
    <row r="64" spans="1:21" ht="13" hidden="1">
      <c r="C64" s="33" t="e">
        <f>SUM(C55:C63)</f>
        <v>#DIV/0!</v>
      </c>
      <c r="D64" s="33" t="e">
        <f t="shared" ref="D64:U64" si="17">SUM(D55:D63)</f>
        <v>#DIV/0!</v>
      </c>
      <c r="E64" s="33" t="e">
        <f t="shared" si="17"/>
        <v>#DIV/0!</v>
      </c>
      <c r="F64" s="33" t="e">
        <f t="shared" si="17"/>
        <v>#DIV/0!</v>
      </c>
      <c r="G64" s="33" t="e">
        <f t="shared" si="17"/>
        <v>#DIV/0!</v>
      </c>
      <c r="H64" s="33" t="e">
        <f t="shared" si="17"/>
        <v>#DIV/0!</v>
      </c>
      <c r="I64" s="33" t="e">
        <f t="shared" si="17"/>
        <v>#DIV/0!</v>
      </c>
      <c r="J64" s="33" t="e">
        <f t="shared" si="17"/>
        <v>#DIV/0!</v>
      </c>
      <c r="K64" s="33" t="e">
        <f t="shared" si="17"/>
        <v>#DIV/0!</v>
      </c>
      <c r="L64" s="33" t="e">
        <f t="shared" si="17"/>
        <v>#DIV/0!</v>
      </c>
      <c r="M64" s="33" t="e">
        <f t="shared" si="17"/>
        <v>#DIV/0!</v>
      </c>
      <c r="N64" s="33" t="e">
        <f t="shared" si="17"/>
        <v>#DIV/0!</v>
      </c>
      <c r="O64" s="33" t="e">
        <f t="shared" si="17"/>
        <v>#DIV/0!</v>
      </c>
      <c r="P64" s="33" t="e">
        <f t="shared" si="17"/>
        <v>#DIV/0!</v>
      </c>
      <c r="Q64" s="33" t="e">
        <f t="shared" si="17"/>
        <v>#DIV/0!</v>
      </c>
      <c r="R64" s="33" t="e">
        <f t="shared" si="17"/>
        <v>#DIV/0!</v>
      </c>
      <c r="S64" s="33" t="e">
        <f t="shared" si="17"/>
        <v>#DIV/0!</v>
      </c>
      <c r="T64" s="33" t="e">
        <f t="shared" si="17"/>
        <v>#DIV/0!</v>
      </c>
      <c r="U64" s="33" t="e">
        <f t="shared" si="17"/>
        <v>#DIV/0!</v>
      </c>
    </row>
    <row r="65" spans="2:8">
      <c r="B65" s="32"/>
    </row>
    <row r="67" spans="2:8">
      <c r="B67" s="7"/>
    </row>
    <row r="70" spans="2:8">
      <c r="B70" s="20"/>
      <c r="C70" s="17"/>
    </row>
    <row r="71" spans="2:8">
      <c r="B71" s="20"/>
      <c r="C71" s="17"/>
    </row>
    <row r="72" spans="2:8">
      <c r="B72" s="20"/>
      <c r="C72" s="17"/>
    </row>
    <row r="73" spans="2:8">
      <c r="B73" s="7"/>
      <c r="C73" s="15"/>
      <c r="H73" s="17"/>
    </row>
    <row r="74" spans="2:8">
      <c r="B74" s="9"/>
      <c r="C74" s="15"/>
      <c r="H74" s="17"/>
    </row>
    <row r="75" spans="2:8">
      <c r="B75" s="9"/>
      <c r="C75" s="15"/>
      <c r="H75" s="17"/>
    </row>
    <row r="76" spans="2:8">
      <c r="B76" s="17"/>
    </row>
    <row r="77" spans="2:8">
      <c r="B77" s="7"/>
      <c r="C77" s="7"/>
      <c r="D77" s="7"/>
    </row>
    <row r="78" spans="2:8">
      <c r="B78" s="7"/>
      <c r="C78" s="7"/>
      <c r="D78" s="7"/>
    </row>
    <row r="79" spans="2:8">
      <c r="B79" s="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vt:i4>
      </vt:variant>
    </vt:vector>
  </HeadingPairs>
  <TitlesOfParts>
    <vt:vector size="16" baseType="lpstr">
      <vt:lpstr>FM</vt:lpstr>
      <vt:lpstr>Cover</vt:lpstr>
      <vt:lpstr>MC</vt:lpstr>
      <vt:lpstr>Capital Costs </vt:lpstr>
      <vt:lpstr>FA</vt:lpstr>
      <vt:lpstr>Staff Requirements</vt:lpstr>
      <vt:lpstr>Direct Costs - Staff</vt:lpstr>
      <vt:lpstr>Lease Revenue</vt:lpstr>
      <vt:lpstr>Occupancy Factor</vt:lpstr>
      <vt:lpstr>Working</vt:lpstr>
      <vt:lpstr>PnL</vt:lpstr>
      <vt:lpstr>BS</vt:lpstr>
      <vt:lpstr>CF</vt:lpstr>
      <vt:lpstr>PR</vt:lpstr>
      <vt:lpstr>FP</vt:lpstr>
      <vt:lpstr>FP!Print_Area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manahil amad</dc:creator>
  <cp:lastModifiedBy>Arslan Ali</cp:lastModifiedBy>
  <cp:lastPrinted>2024-08-01T12:12:57Z</cp:lastPrinted>
  <dcterms:created xsi:type="dcterms:W3CDTF">2024-05-14T05:50:01Z</dcterms:created>
  <dcterms:modified xsi:type="dcterms:W3CDTF">2024-08-01T12:19:35Z</dcterms:modified>
</cp:coreProperties>
</file>