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faraz\Downloads\BECL\"/>
    </mc:Choice>
  </mc:AlternateContent>
  <xr:revisionPtr revIDLastSave="0" documentId="8_{7E119EE3-70C1-4772-8DC3-E7011CC67805}" xr6:coauthVersionLast="47" xr6:coauthVersionMax="47" xr10:uidLastSave="{00000000-0000-0000-0000-000000000000}"/>
  <bookViews>
    <workbookView xWindow="-110" yWindow="490" windowWidth="19420" windowHeight="10900" tabRatio="675" firstSheet="1" activeTab="1" xr2:uid="{00000000-000D-0000-FFFF-FFFF00000000}"/>
  </bookViews>
  <sheets>
    <sheet name="Assumptions" sheetId="5" state="hidden" r:id="rId1"/>
    <sheet name="Overall Cost" sheetId="24" r:id="rId2"/>
    <sheet name="Summary Lab Equip. &amp; Auxili" sheetId="20" r:id="rId3"/>
    <sheet name="Lab Equipments" sheetId="21" r:id="rId4"/>
    <sheet name="Auxiliary Equipments" sheetId="22" r:id="rId5"/>
    <sheet name="Support Equipments" sheetId="23" r:id="rId6"/>
    <sheet name="Facility Const. " sheetId="10" r:id="rId7"/>
    <sheet name="Civil &amp; Mechanical " sheetId="16" r:id="rId8"/>
    <sheet name="Electrical" sheetId="17" r:id="rId9"/>
    <sheet name="Other Items" sheetId="19" r:id="rId10"/>
    <sheet name="HR 100 Test" sheetId="9" state="hidden" r:id="rId11"/>
    <sheet name="HR 30 Test " sheetId="8" state="hidden" r:id="rId12"/>
    <sheet name="Analysis" sheetId="15" state="hidden" r:id="rId13"/>
  </sheets>
  <definedNames>
    <definedName name="_xlnm.Print_Area" localSheetId="12">Analysis!$A$1:$E$21</definedName>
    <definedName name="_xlnm.Print_Area" localSheetId="7">'Civil &amp; Mechanical '!$A$1:$G$48</definedName>
    <definedName name="_xlnm.Print_Area" localSheetId="8">Electrical!$A$1:$G$23</definedName>
    <definedName name="_xlnm.Print_Area" localSheetId="6">'Facility Const. '!$A$1:$F$17</definedName>
    <definedName name="_xlnm.Print_Area" localSheetId="10">'HR 100 Test'!$A$1:$J$42</definedName>
    <definedName name="_xlnm.Print_Area" localSheetId="11">'HR 30 Test '!$A$1:$J$39</definedName>
    <definedName name="_xlnm.Print_Area" localSheetId="9">'Other Items'!$A$1:$G$24</definedName>
    <definedName name="_xlnm.Print_Area" localSheetId="2">'Summary Lab Equip. &amp; Auxili'!$A$1:$D$27</definedName>
    <definedName name="_xlnm.Print_Titles" localSheetId="6">'Facility Const.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4" l="1"/>
  <c r="D22" i="24"/>
  <c r="D20" i="24"/>
  <c r="C24" i="24"/>
  <c r="C22" i="24"/>
  <c r="D18" i="24"/>
  <c r="H12" i="23"/>
  <c r="G12" i="23"/>
  <c r="F12" i="23"/>
  <c r="E12" i="23"/>
  <c r="C7" i="24" l="1"/>
  <c r="C10" i="24" s="1"/>
  <c r="D11" i="20"/>
  <c r="D16" i="20"/>
  <c r="C24" i="20"/>
  <c r="C22" i="20"/>
  <c r="F7" i="10"/>
  <c r="F6" i="10"/>
  <c r="G39" i="16"/>
  <c r="G34" i="16"/>
  <c r="G31" i="16"/>
  <c r="G27" i="16"/>
  <c r="G26" i="16"/>
  <c r="G25" i="16"/>
  <c r="G24" i="16"/>
  <c r="G16" i="16"/>
  <c r="G15" i="16"/>
  <c r="G6" i="16"/>
  <c r="G7" i="16"/>
  <c r="G8" i="16"/>
  <c r="G9" i="16"/>
  <c r="G10" i="16"/>
  <c r="G11" i="16"/>
  <c r="G12" i="16"/>
  <c r="G13" i="16"/>
  <c r="G14" i="16"/>
  <c r="G17" i="16"/>
  <c r="G18" i="16"/>
  <c r="G19" i="16"/>
  <c r="G20" i="16"/>
  <c r="G21" i="16"/>
  <c r="G22" i="16"/>
  <c r="G23" i="16"/>
  <c r="G28" i="16"/>
  <c r="G29" i="16"/>
  <c r="G30" i="16"/>
  <c r="G32" i="16"/>
  <c r="G33" i="16"/>
  <c r="G35" i="16"/>
  <c r="G36" i="16"/>
  <c r="G37" i="16"/>
  <c r="G38" i="16"/>
  <c r="G5" i="16"/>
  <c r="G40" i="16" l="1"/>
  <c r="H8" i="23"/>
  <c r="H9" i="23"/>
  <c r="H10" i="23"/>
  <c r="H7" i="23"/>
  <c r="D19" i="20"/>
  <c r="D18" i="20"/>
  <c r="K13" i="22"/>
  <c r="K7" i="22"/>
  <c r="K8" i="22"/>
  <c r="K9" i="22"/>
  <c r="K10" i="22"/>
  <c r="K11" i="22"/>
  <c r="K12" i="22"/>
  <c r="K14" i="22"/>
  <c r="H14" i="21"/>
  <c r="I14" i="21"/>
  <c r="H15" i="22"/>
  <c r="D14" i="20" s="1"/>
  <c r="D15" i="20"/>
  <c r="C16" i="20"/>
  <c r="C13" i="20"/>
  <c r="D20" i="20" l="1"/>
  <c r="D22" i="20" s="1"/>
  <c r="D7" i="24" s="1"/>
  <c r="G42" i="16"/>
  <c r="G44" i="16" s="1"/>
  <c r="F5" i="10"/>
  <c r="F9" i="10" s="1"/>
  <c r="D8" i="20"/>
  <c r="D8" i="24" l="1"/>
  <c r="D10" i="24" s="1"/>
  <c r="D23" i="20"/>
  <c r="D24" i="20" s="1"/>
  <c r="F11" i="10"/>
  <c r="D12" i="24"/>
  <c r="D13" i="24" s="1"/>
  <c r="D15" i="24" s="1"/>
  <c r="J15" i="22"/>
  <c r="I15" i="22"/>
  <c r="F15" i="22"/>
  <c r="E15" i="22"/>
  <c r="G14" i="22"/>
  <c r="G13" i="22"/>
  <c r="G12" i="22"/>
  <c r="G11" i="22"/>
  <c r="G10" i="22"/>
  <c r="G9" i="22"/>
  <c r="G8" i="22"/>
  <c r="G15" i="22" s="1"/>
  <c r="K15" i="22"/>
  <c r="G7" i="22"/>
  <c r="K14" i="21"/>
  <c r="D10" i="20" s="1"/>
  <c r="J14" i="21"/>
  <c r="D9" i="20" s="1"/>
  <c r="F14" i="21"/>
  <c r="E14" i="21"/>
  <c r="L13" i="21"/>
  <c r="G13" i="21"/>
  <c r="L12" i="21"/>
  <c r="G12" i="21"/>
  <c r="L11" i="21"/>
  <c r="G11" i="21"/>
  <c r="L10" i="21"/>
  <c r="G10" i="21"/>
  <c r="L9" i="21"/>
  <c r="G9" i="21"/>
  <c r="L8" i="21"/>
  <c r="G8" i="21"/>
  <c r="L7" i="21"/>
  <c r="L14" i="21" s="1"/>
  <c r="G7" i="21"/>
  <c r="G14" i="21" l="1"/>
  <c r="C7" i="20" s="1"/>
  <c r="C11" i="20" s="1"/>
  <c r="G14" i="17"/>
  <c r="G9" i="19"/>
  <c r="G10" i="19"/>
  <c r="G11" i="19"/>
  <c r="G12" i="19"/>
  <c r="G13" i="19"/>
  <c r="G14" i="19"/>
  <c r="G8" i="19"/>
  <c r="G7" i="19"/>
  <c r="G6" i="19"/>
  <c r="G5" i="19"/>
  <c r="D24" i="24" l="1"/>
  <c r="G16" i="19"/>
  <c r="G17" i="17"/>
  <c r="G19" i="17" s="1"/>
  <c r="G13" i="17"/>
  <c r="G12" i="17"/>
  <c r="G11" i="17"/>
  <c r="G10" i="17"/>
  <c r="G9" i="17"/>
  <c r="G8" i="17"/>
  <c r="G7" i="17"/>
  <c r="G6" i="17"/>
  <c r="G5" i="17"/>
  <c r="G18" i="19" l="1"/>
  <c r="G20" i="19" s="1"/>
  <c r="G15" i="17"/>
  <c r="F13" i="10" l="1"/>
  <c r="H10" i="15"/>
  <c r="G10" i="15"/>
  <c r="H9" i="15"/>
  <c r="G9" i="15"/>
  <c r="B32" i="5" l="1"/>
  <c r="B33" i="5"/>
  <c r="C33" i="5" s="1"/>
  <c r="B30" i="5"/>
  <c r="B29" i="5"/>
  <c r="C29" i="5" s="1"/>
  <c r="B28" i="5"/>
  <c r="C28" i="5" s="1"/>
  <c r="B27" i="5"/>
  <c r="B26" i="5"/>
  <c r="B25" i="5"/>
  <c r="B24" i="5"/>
  <c r="B23" i="5"/>
  <c r="C23" i="5" s="1"/>
  <c r="B22" i="5"/>
  <c r="B21" i="5"/>
  <c r="C21" i="5" s="1"/>
  <c r="B20" i="5"/>
  <c r="B19" i="5"/>
  <c r="B18" i="5"/>
  <c r="B17" i="5"/>
  <c r="C8" i="5" l="1"/>
  <c r="C6" i="5"/>
  <c r="B16" i="5" l="1"/>
  <c r="F35" i="9" l="1"/>
  <c r="E35" i="9"/>
  <c r="G34" i="9"/>
  <c r="I34" i="9" s="1"/>
  <c r="G33" i="9"/>
  <c r="I33" i="9" s="1"/>
  <c r="G32" i="9"/>
  <c r="I32" i="9" s="1"/>
  <c r="G31" i="9"/>
  <c r="I31" i="9" s="1"/>
  <c r="G30" i="9"/>
  <c r="I29" i="9"/>
  <c r="I28" i="9"/>
  <c r="I27" i="9"/>
  <c r="I26" i="9"/>
  <c r="F24" i="9"/>
  <c r="E24" i="9"/>
  <c r="G23" i="9"/>
  <c r="I23" i="9" s="1"/>
  <c r="G22" i="9"/>
  <c r="I22" i="9" s="1"/>
  <c r="G21" i="9"/>
  <c r="I21" i="9" s="1"/>
  <c r="G20" i="9"/>
  <c r="I20" i="9" s="1"/>
  <c r="G19" i="9"/>
  <c r="I19" i="9" s="1"/>
  <c r="I18" i="9"/>
  <c r="F15" i="9"/>
  <c r="E15" i="9"/>
  <c r="G14" i="9"/>
  <c r="I14" i="9" s="1"/>
  <c r="G13" i="9"/>
  <c r="I13" i="9" s="1"/>
  <c r="G12" i="9"/>
  <c r="I12" i="9" s="1"/>
  <c r="G11" i="9"/>
  <c r="I11" i="9" s="1"/>
  <c r="G10" i="9"/>
  <c r="I10" i="9" s="1"/>
  <c r="G9" i="9"/>
  <c r="I9" i="9" s="1"/>
  <c r="G8" i="9"/>
  <c r="I8" i="9" s="1"/>
  <c r="G7" i="9"/>
  <c r="I7" i="9" s="1"/>
  <c r="G6" i="9"/>
  <c r="I6" i="9" s="1"/>
  <c r="F32" i="8"/>
  <c r="E32" i="8"/>
  <c r="G31" i="8"/>
  <c r="I31" i="8" s="1"/>
  <c r="G30" i="8"/>
  <c r="I30" i="8" s="1"/>
  <c r="G29" i="8"/>
  <c r="I29" i="8" s="1"/>
  <c r="G28" i="8"/>
  <c r="I28" i="8" s="1"/>
  <c r="G27" i="8"/>
  <c r="I27" i="8" s="1"/>
  <c r="G26" i="8"/>
  <c r="I26" i="8" s="1"/>
  <c r="G25" i="8"/>
  <c r="I25" i="8" s="1"/>
  <c r="G24" i="8"/>
  <c r="I24" i="8" s="1"/>
  <c r="I23" i="8"/>
  <c r="F21" i="8"/>
  <c r="E21" i="8"/>
  <c r="G20" i="8"/>
  <c r="I20" i="8" s="1"/>
  <c r="G19" i="8"/>
  <c r="I19" i="8" s="1"/>
  <c r="G18" i="8"/>
  <c r="I18" i="8" s="1"/>
  <c r="G17" i="8"/>
  <c r="I17" i="8" s="1"/>
  <c r="G16" i="8"/>
  <c r="I16" i="8" s="1"/>
  <c r="G15" i="8"/>
  <c r="F12" i="8"/>
  <c r="E12" i="8"/>
  <c r="G11" i="8"/>
  <c r="I11" i="8" s="1"/>
  <c r="G10" i="8"/>
  <c r="I10" i="8" s="1"/>
  <c r="G9" i="8"/>
  <c r="I9" i="8" s="1"/>
  <c r="G8" i="8"/>
  <c r="I8" i="8" s="1"/>
  <c r="G7" i="8"/>
  <c r="I7" i="8" s="1"/>
  <c r="G6" i="8"/>
  <c r="I6" i="8" s="1"/>
  <c r="E34" i="8" l="1"/>
  <c r="E37" i="9"/>
  <c r="G32" i="8"/>
  <c r="F37" i="9"/>
  <c r="G21" i="8"/>
  <c r="G35" i="9"/>
  <c r="F34" i="8"/>
  <c r="I15" i="8"/>
  <c r="I34" i="8" s="1"/>
  <c r="I30" i="9"/>
  <c r="I37" i="9" s="1"/>
  <c r="G15" i="9"/>
  <c r="G24" i="9"/>
  <c r="G12" i="8"/>
  <c r="D8" i="5"/>
  <c r="E8" i="5" s="1"/>
  <c r="F8" i="5" s="1"/>
  <c r="G8" i="5" s="1"/>
  <c r="H8" i="5" s="1"/>
  <c r="I8" i="5" s="1"/>
  <c r="J8" i="5" s="1"/>
  <c r="K8" i="5" s="1"/>
  <c r="L8" i="5" s="1"/>
  <c r="G34" i="8" l="1"/>
  <c r="G37" i="9"/>
  <c r="D6" i="5"/>
  <c r="E6" i="5" s="1"/>
  <c r="F6" i="5" l="1"/>
  <c r="B31" i="5" l="1"/>
  <c r="G6" i="5"/>
  <c r="H6" i="5" l="1"/>
  <c r="I6" i="5" l="1"/>
  <c r="J6" i="5" l="1"/>
  <c r="K6" i="5" l="1"/>
  <c r="L6" i="5" l="1"/>
</calcChain>
</file>

<file path=xl/sharedStrings.xml><?xml version="1.0" encoding="utf-8"?>
<sst xmlns="http://schemas.openxmlformats.org/spreadsheetml/2006/main" count="646" uniqueCount="352">
  <si>
    <t>S. No.</t>
  </si>
  <si>
    <t>IRR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</si>
  <si>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</si>
  <si>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</si>
  <si>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</si>
  <si>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</si>
  <si>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</si>
  <si>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</si>
  <si>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</si>
  <si>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</si>
  <si>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</si>
  <si>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</si>
  <si>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EXPECTATIONS</t>
  </si>
  <si>
    <t>Per Test Revenue</t>
  </si>
  <si>
    <t>No. of Tests to be conducted</t>
  </si>
  <si>
    <t>Salaries Wages and Allowances</t>
  </si>
  <si>
    <t>Medical Expenses</t>
  </si>
  <si>
    <t>Equipment repair &amp; maintenance</t>
  </si>
  <si>
    <t>Computer &amp; Office Stationery</t>
  </si>
  <si>
    <t>Daily overheads</t>
  </si>
  <si>
    <t>Fees &amp; Subscriptions</t>
  </si>
  <si>
    <t>Other Utility Expenses</t>
  </si>
  <si>
    <t>Mess/Kitchen/Fooding and Entertainment</t>
  </si>
  <si>
    <t>Or</t>
  </si>
  <si>
    <t>LPG LAB STAFF REQUIREMENT FOR 30 TESTS</t>
  </si>
  <si>
    <t>Staff Type</t>
  </si>
  <si>
    <t>Name of Equipment</t>
  </si>
  <si>
    <t>No. of Equipments</t>
  </si>
  <si>
    <t>No. of Staff Required</t>
  </si>
  <si>
    <t>Total Staff Required</t>
  </si>
  <si>
    <t xml:space="preserve">Cost </t>
  </si>
  <si>
    <t>Total Cost</t>
  </si>
  <si>
    <t>Present</t>
  </si>
  <si>
    <t>Rotation</t>
  </si>
  <si>
    <t>Lab Manager (Chief Chemist)</t>
  </si>
  <si>
    <t>-</t>
  </si>
  <si>
    <t xml:space="preserve">Lab Secratory </t>
  </si>
  <si>
    <t>Lab Supervisor (Senior Chemist)</t>
  </si>
  <si>
    <t>Chemist</t>
  </si>
  <si>
    <t>Gas Composition</t>
  </si>
  <si>
    <t>Total volatile sulfur &amp; Moisture content</t>
  </si>
  <si>
    <t>1+1</t>
  </si>
  <si>
    <t>Vapor Pressure, Volatile Residue, Residual matter, Corrosion, copper strip</t>
  </si>
  <si>
    <t>1+1+1+1</t>
  </si>
  <si>
    <t>Total</t>
  </si>
  <si>
    <t>Locals</t>
  </si>
  <si>
    <t>Instrument Support Engineer</t>
  </si>
  <si>
    <t>Sampling Officer</t>
  </si>
  <si>
    <t>Sampling</t>
  </si>
  <si>
    <t>7 samples from each bowser</t>
  </si>
  <si>
    <t>Sampler</t>
  </si>
  <si>
    <t>Sample Cleaning Staff</t>
  </si>
  <si>
    <t>Lab Attendant</t>
  </si>
  <si>
    <t>Office Boy</t>
  </si>
  <si>
    <t>Mechanical Support Engineer</t>
  </si>
  <si>
    <t>Admin Officer/Accounts Officer</t>
  </si>
  <si>
    <t>Electrical &amp; Instrument Technician</t>
  </si>
  <si>
    <t>Maintenance Technician</t>
  </si>
  <si>
    <t>Janitorial</t>
  </si>
  <si>
    <t>Security Guard</t>
  </si>
  <si>
    <t>Catering</t>
  </si>
  <si>
    <t>Para Medic</t>
  </si>
  <si>
    <t>Drivers</t>
  </si>
  <si>
    <t>Note:</t>
  </si>
  <si>
    <t xml:space="preserve">1- Every Rotational Employee will get 10 Days leave after 30 days. </t>
  </si>
  <si>
    <r>
      <t>2-Rotation staff transportation cost of Rs. 100,000/</t>
    </r>
    <r>
      <rPr>
        <b/>
        <sz val="11"/>
        <color theme="1"/>
        <rFont val="Calibri"/>
        <family val="2"/>
        <scheme val="minor"/>
      </rPr>
      <t>3 trip</t>
    </r>
    <r>
      <rPr>
        <sz val="11"/>
        <color theme="1"/>
        <rFont val="Calibri"/>
        <family val="2"/>
        <scheme val="minor"/>
      </rPr>
      <t xml:space="preserve">/month from &amp; to Quetta will be provided by Balochistan Energy Company Limited </t>
    </r>
  </si>
  <si>
    <r>
      <t>3-Transportation cost of Rs. 100,000/</t>
    </r>
    <r>
      <rPr>
        <b/>
        <sz val="11"/>
        <color theme="1"/>
        <rFont val="Calibri"/>
        <family val="2"/>
        <scheme val="minor"/>
      </rPr>
      <t>2 trip</t>
    </r>
    <r>
      <rPr>
        <sz val="11"/>
        <color theme="1"/>
        <rFont val="Calibri"/>
        <family val="2"/>
        <scheme val="minor"/>
      </rPr>
      <t>/month from &amp; to Quetta will be provided by Balochistan Energy Company Limited for office work</t>
    </r>
  </si>
  <si>
    <t>LPG LAB STAFF REQUIREMENT FOR 100 TESTS</t>
  </si>
  <si>
    <t>Junior Chemist</t>
  </si>
  <si>
    <t>3 + 3</t>
  </si>
  <si>
    <t>2+2+2+2</t>
  </si>
  <si>
    <t>Sr. No</t>
  </si>
  <si>
    <t>Description</t>
  </si>
  <si>
    <t>Unit</t>
  </si>
  <si>
    <t>Qty.</t>
  </si>
  <si>
    <t>Unit Rate (Rs.)</t>
  </si>
  <si>
    <t>Total Amount (Rs.)</t>
  </si>
  <si>
    <t>Topographic Survey</t>
  </si>
  <si>
    <t>Nos.</t>
  </si>
  <si>
    <t>Soil Survey, Electrical Resistivity, Ground water Chemical Analysis</t>
  </si>
  <si>
    <t>Levelling &amp; Grading</t>
  </si>
  <si>
    <t>Sft.</t>
  </si>
  <si>
    <t>M</t>
  </si>
  <si>
    <t>Detail Engineering Cost</t>
  </si>
  <si>
    <t>Boundary Wall (Five ft. below surface, 10 ft. above surface with barb wires)</t>
  </si>
  <si>
    <t>Rft.</t>
  </si>
  <si>
    <t>Finishing of Residential Building without furniture (Standard Finish).</t>
  </si>
  <si>
    <t>Furniture (All Aluminum for main Laboratory Area, Standard for remaining area of Laboratory).</t>
  </si>
  <si>
    <t>Furniture (Standard for Residential Area).</t>
  </si>
  <si>
    <t>Kg.</t>
  </si>
  <si>
    <t>Curb Wall</t>
  </si>
  <si>
    <t>R/M</t>
  </si>
  <si>
    <t>Sft</t>
  </si>
  <si>
    <t>Electrical Works BOQ at Testing Laboratory Taftan</t>
  </si>
  <si>
    <t>Qty</t>
  </si>
  <si>
    <t>Supply &amp; installation of 200 kVA, 50 Hz electrical transformer.</t>
  </si>
  <si>
    <t>Supply &amp; Installation of MCC</t>
  </si>
  <si>
    <t>Laboratory Building without furniture (Grey structure)</t>
  </si>
  <si>
    <t>Residential Building without furniture (Grey structure)</t>
  </si>
  <si>
    <t>Two (02) UL/FM 750 GPM Engine Pumps with 75 GPM Jockey Pumps</t>
  </si>
  <si>
    <t>Residential Building Rent</t>
  </si>
  <si>
    <t>Vehicles Rent</t>
  </si>
  <si>
    <t>Generators Rent</t>
  </si>
  <si>
    <t>Insurance Expense</t>
  </si>
  <si>
    <t>General O/H including emergency Medical</t>
  </si>
  <si>
    <t>Internet</t>
  </si>
  <si>
    <t>Generator Fuel</t>
  </si>
  <si>
    <t>Electricity Expense</t>
  </si>
  <si>
    <t>Conveyance &amp; Transportation</t>
  </si>
  <si>
    <t>Boarding and Lodging</t>
  </si>
  <si>
    <t>Working Capital</t>
  </si>
  <si>
    <t>Head of Account</t>
  </si>
  <si>
    <t>Annual Expense</t>
  </si>
  <si>
    <t>Initial Requirement</t>
  </si>
  <si>
    <t>2 Boring 500ft depth</t>
  </si>
  <si>
    <t>RISK &amp; SENSIVITY ANALYSES</t>
  </si>
  <si>
    <t>Debt : Equity</t>
  </si>
  <si>
    <t>0:100</t>
  </si>
  <si>
    <t>(With Rental Plan)</t>
  </si>
  <si>
    <t>Case</t>
  </si>
  <si>
    <t>No. of Tests per day</t>
  </si>
  <si>
    <t>Senario</t>
  </si>
  <si>
    <t>If the project is financed 100% by Govt Funds</t>
  </si>
  <si>
    <t>If the project is financed by Govt Funds except Residential Building, Vehicles &amp; Generators which are to be aquired on rental basis</t>
  </si>
  <si>
    <t>If the project is financed with debt equity ratio of30:70</t>
  </si>
  <si>
    <t>NPV 'Billions</t>
  </si>
  <si>
    <t>SV</t>
  </si>
  <si>
    <t>Sensivity</t>
  </si>
  <si>
    <t>100 number of test are expected per day</t>
  </si>
  <si>
    <t>if the actual number of tests per day are equal to 60</t>
  </si>
  <si>
    <t>if the actual number of tests per day are equal to 30</t>
  </si>
  <si>
    <t>SI</t>
  </si>
  <si>
    <t>Payback</t>
  </si>
  <si>
    <t>Analysis</t>
  </si>
  <si>
    <t>30:70</t>
  </si>
  <si>
    <t>(Without Rental Plan)</t>
  </si>
  <si>
    <t xml:space="preserve">2.Towards the Internal Rate of Return </t>
  </si>
  <si>
    <r>
      <t>(IRR</t>
    </r>
    <r>
      <rPr>
        <sz val="8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 xml:space="preserve"> – IRR</t>
    </r>
    <r>
      <rPr>
        <sz val="8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) / (IRR</t>
    </r>
    <r>
      <rPr>
        <sz val="8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 xml:space="preserve"> – d) </t>
    </r>
  </si>
  <si>
    <r>
      <t>(X</t>
    </r>
    <r>
      <rPr>
        <sz val="8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 xml:space="preserve"> – X</t>
    </r>
    <r>
      <rPr>
        <sz val="8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) / X</t>
    </r>
    <r>
      <rPr>
        <sz val="8"/>
        <color theme="1"/>
        <rFont val="Times New Roman"/>
        <family val="1"/>
      </rPr>
      <t>b</t>
    </r>
  </si>
  <si>
    <t xml:space="preserve">where: </t>
  </si>
  <si>
    <r>
      <t>X</t>
    </r>
    <r>
      <rPr>
        <sz val="8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 xml:space="preserve"> – value of the variable in the base case </t>
    </r>
  </si>
  <si>
    <r>
      <t>X</t>
    </r>
    <r>
      <rPr>
        <sz val="8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 – value of the variable in the sensitivity </t>
    </r>
  </si>
  <si>
    <t xml:space="preserve">test </t>
  </si>
  <si>
    <r>
      <t>IRR</t>
    </r>
    <r>
      <rPr>
        <sz val="8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 xml:space="preserve"> – value of IRR in the base case </t>
    </r>
  </si>
  <si>
    <r>
      <t>IRR</t>
    </r>
    <r>
      <rPr>
        <sz val="8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 – value of the variable in the </t>
    </r>
  </si>
  <si>
    <t xml:space="preserve">sensitivity test </t>
  </si>
  <si>
    <t xml:space="preserve">d – discount rate </t>
  </si>
  <si>
    <t>2.Towards the NPV</t>
  </si>
  <si>
    <r>
      <t>(100 x NPV</t>
    </r>
    <r>
      <rPr>
        <sz val="8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>) (X</t>
    </r>
    <r>
      <rPr>
        <sz val="8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 xml:space="preserve"> – X</t>
    </r>
    <r>
      <rPr>
        <sz val="8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) </t>
    </r>
  </si>
  <si>
    <t xml:space="preserve">SV = ---------------------- x ------------- </t>
  </si>
  <si>
    <r>
      <t>(NPV</t>
    </r>
    <r>
      <rPr>
        <sz val="8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 xml:space="preserve"> – NPV</t>
    </r>
    <r>
      <rPr>
        <sz val="8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) X</t>
    </r>
    <r>
      <rPr>
        <sz val="8"/>
        <color theme="1"/>
        <rFont val="Times New Roman"/>
        <family val="1"/>
      </rPr>
      <t>b</t>
    </r>
  </si>
  <si>
    <r>
      <t>X</t>
    </r>
    <r>
      <rPr>
        <sz val="8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 xml:space="preserve"> – value of variable in the base case </t>
    </r>
  </si>
  <si>
    <r>
      <t>IRR</t>
    </r>
    <r>
      <rPr>
        <sz val="8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 – value of the variable in the sensitivity </t>
    </r>
  </si>
  <si>
    <t>After analysing possible senarios and sensitivity it appears the the project is viable for investment. It is findout that the maximum possible payback period is calculated at 2.67 years.</t>
  </si>
  <si>
    <t xml:space="preserve">SI = ---------------------------------- </t>
  </si>
  <si>
    <t>After analysing possible senarios and sensitivity it appears the the project is viable for investment. It is findout that the maximum possible payback period is calculated at 3.72 years.</t>
  </si>
  <si>
    <t>DETAIL ENGINEERING, PROCUREMENT (SUPPLY), CONSTRUCTION, PRE-COMMISSIONING, COMMISSIONING OF LPG TESTING LABORATORY TAFTAN</t>
  </si>
  <si>
    <t>Lump sum</t>
  </si>
  <si>
    <t>Vehicals No. 1 (Seven-seater 4WD SUV)</t>
  </si>
  <si>
    <t>Vehicals No. 3 (Fourteen-seater Van)</t>
  </si>
  <si>
    <t>Sales Tax Total Pak. Rupee (B)  @ 15%</t>
  </si>
  <si>
    <t>Grand Total Pak. Rupee (A+B)</t>
  </si>
  <si>
    <t>Notes:</t>
  </si>
  <si>
    <t>Fire water network including ring main system, hydrant &amp; monitor locations, hose Stations, foam trolleys, locations of extinguishers, alarm points and other fire protection items. Total length of dia 6" ERW pipe is approximately 850 meters, UL/FM approved ten (10) 6" hydrants, six (06) 6" hydrants with monitors, four (04) 1000 liters 3% AFFF foam trolleys etc.</t>
  </si>
  <si>
    <t>Black Top Roads, foot pathes, etc.</t>
  </si>
  <si>
    <t>All design must meet all local and international codes &amp; standards.</t>
  </si>
  <si>
    <t>Supply &amp; Installation of 50 kVA industrial UPS for LPG Laboratory</t>
  </si>
  <si>
    <t xml:space="preserve">Copper earthing pits with accessories as per requirement  (up to 500 ft depth) </t>
  </si>
  <si>
    <t>Explosion proof Electrical Works for LPG Lab building (cable, wire, JB, 20 amp., sockets, power plugs for A/c's &amp; others &amp; others)</t>
  </si>
  <si>
    <t>Standard Electrical Works for residential building (cable, wires, exhaust/ceiling fan, lights, 20 amp., sockets, power plugs for A/c's &amp; others)</t>
  </si>
  <si>
    <t>Approximately 32 Amp breakers for scokets for Testing Equipments including 2 nos DB's (waterfproof).</t>
  </si>
  <si>
    <t>Providing &amp; fixing of explosion proof 56 W LED (approx.) false ceiling lights.</t>
  </si>
  <si>
    <t>Supply &amp; installation of street light poles with 200 W (Two/pole) LED lights (with cables, JB's &amp; others).  Estimated Quantity.</t>
  </si>
  <si>
    <t>Hybrid Intercom system (wiring from gates to Laboratory,  Residential Building and otherr equired locations with telephone sets)</t>
  </si>
  <si>
    <t>Total Pak. Rupee (A)</t>
  </si>
  <si>
    <t>Vehicals No. 2 (Double Cabin Four-seater Pickup Truck)</t>
  </si>
  <si>
    <t>Vehicals No. 4 Four Seater mini van)</t>
  </si>
  <si>
    <t>Total Pak. Rupee (E)</t>
  </si>
  <si>
    <t>Sales Tax Total Pak. Rupee (F)  @ 15%</t>
  </si>
  <si>
    <t>Grand Total Pak. Rupee (E+F)</t>
  </si>
  <si>
    <t>Vehicals and Computer with Assocessories</t>
  </si>
  <si>
    <t>A3 Photoshate/Printer Machine</t>
  </si>
  <si>
    <t xml:space="preserve">A4 Laser B&amp;W Printer </t>
  </si>
  <si>
    <t xml:space="preserve">A4 Laser color Printer  </t>
  </si>
  <si>
    <t>A3 Color Scanner with feeder</t>
  </si>
  <si>
    <t>Civil &amp; Mechanical Works Cost</t>
  </si>
  <si>
    <t>Lump Sum</t>
  </si>
  <si>
    <t>Acres</t>
  </si>
  <si>
    <t>Diesel Generators</t>
  </si>
  <si>
    <r>
      <t xml:space="preserve">Above quantities are for bidding purpose only, bidder must visit site at Taftan border prior to bidding, validate attached plot plan, LPG Testing Laboratory Layout &amp; required Testing Equipments, Residential Building Layout, </t>
    </r>
    <r>
      <rPr>
        <b/>
        <sz val="12"/>
        <color theme="1"/>
        <rFont val="Times New Roman"/>
        <family val="1"/>
      </rPr>
      <t>include any missing items,</t>
    </r>
    <r>
      <rPr>
        <sz val="12"/>
        <color theme="1"/>
        <rFont val="Times New Roman"/>
        <family val="1"/>
      </rPr>
      <t xml:space="preserve"> etc. and develop their own BOQ for successfull operation &amp; Maintenance of the Facility.</t>
    </r>
  </si>
  <si>
    <r>
      <t xml:space="preserve">Above quantities are for bidding purpose only, bidder must visit site at Taftan border prior to bidding, validate attached plot plan, LPG Testing Laboratory Layout &amp; required Testing Equipments, Residential Building Layout, </t>
    </r>
    <r>
      <rPr>
        <b/>
        <sz val="11"/>
        <color theme="1"/>
        <rFont val="Times New Roman"/>
        <family val="1"/>
      </rPr>
      <t>include any missing items,</t>
    </r>
    <r>
      <rPr>
        <sz val="11"/>
        <color theme="1"/>
        <rFont val="Times New Roman"/>
        <family val="1"/>
      </rPr>
      <t xml:space="preserve"> etc. and develop their own BOQ for successfull operation &amp; Maintenance of the Facility. </t>
    </r>
  </si>
  <si>
    <r>
      <t>Above quantities are for bidding purpose only, bidder must visit site at Taftan border prior to bidding, validate attached plot plan, LPG Testing Laboratory Layout &amp; required Testing Equipments, Residential Building Layout,</t>
    </r>
    <r>
      <rPr>
        <b/>
        <sz val="12"/>
        <color theme="1"/>
        <rFont val="Times New Roman"/>
        <family val="1"/>
      </rPr>
      <t xml:space="preserve"> include any missing items, </t>
    </r>
    <r>
      <rPr>
        <sz val="12"/>
        <color theme="1"/>
        <rFont val="Times New Roman"/>
        <family val="1"/>
      </rPr>
      <t xml:space="preserve">etc. and develop their own BOQ for successfull operation &amp; Maintenance of the Facility. </t>
    </r>
  </si>
  <si>
    <t>BID PRICE SCHEDULE SUMMARY</t>
  </si>
  <si>
    <t>TENDER ENQUIRY NO. ______________________________</t>
  </si>
  <si>
    <t>S.
No.</t>
  </si>
  <si>
    <t>DESCRIPTION</t>
  </si>
  <si>
    <t xml:space="preserve">LPG TESTING EQUIPMENT </t>
  </si>
  <si>
    <t xml:space="preserve">LOCAL SERVICES  </t>
  </si>
  <si>
    <t>TOTAL PRICE 
(US$)</t>
  </si>
  <si>
    <t>TOTAL PRICE
(Pak Rs.)</t>
  </si>
  <si>
    <t>Appendix A-2</t>
  </si>
  <si>
    <t>Appendix A-3</t>
  </si>
  <si>
    <t>Baluchistan Revenue Authority (BRA) @ 15%</t>
  </si>
  <si>
    <t>NOT APPLICABLE</t>
  </si>
  <si>
    <t>GRAND TOTAL</t>
  </si>
  <si>
    <t>All LPG testing equipment’s/apparatus/auxiliary equipment's including all required accessories with commissioning spares, two years spare parts with two years warranty must be quoted.</t>
  </si>
  <si>
    <t>All LPG testing equipment’s/apparatus/auxiliary equipment's shall be manufactured meeting international codes &amp; standards. The manufactures must have minimum 10 years experience for required equipment's.</t>
  </si>
  <si>
    <t>Appendix-A-1</t>
  </si>
  <si>
    <t>SUPPLY OF LPG TESTING EQUIPMENT/APPARATUS INCLUDING ALL ACCESSORIES WITH TWO YEARS WARRANTY, COMMISSIONING, TWO YEARS SPARE PARTS, TRANSPORTATION TO TAFTAN SITE, INSURANCE, INSTALLATION, COMMISSIONING, TRIAL RUN &amp; ONE (01) MONTH TRAINING OF THE NEWLY HIRED STAFF FOR THE LABORATORY AT TAFTAN SITE</t>
  </si>
  <si>
    <t>TEST METHOD</t>
  </si>
  <si>
    <t>EQUIPMENT REQUIRED</t>
  </si>
  <si>
    <t>QUANTITYS (NOS.)</t>
  </si>
  <si>
    <t>USD</t>
  </si>
  <si>
    <t>PKR</t>
  </si>
  <si>
    <t>Testing Equipment shall be capable of performing 100 tests/day 
(below quantities are indicative)</t>
  </si>
  <si>
    <t>CNF KARACHI / QUETTA PRICES WITH AIR INSURANCE
(A)</t>
  </si>
  <si>
    <t>COMMISSIONING SPARES, TWO YEARS SPARES 
CNF KARACHI / QUETTA PRICES WITH AIR INSURANCE
(B)</t>
  </si>
  <si>
    <t>TOTAL PRICE  
(A+B)</t>
  </si>
  <si>
    <t>CLEARING/ FORWARDING &amp; GOVT. DUTIES  (C)</t>
  </si>
  <si>
    <t xml:space="preserve"> LOCAL TRANSPORTATION TO TAFTAN WITH COMPREHENSIVE INSURANCE 
(D)</t>
  </si>
  <si>
    <t>INSTALLATION / TESTING / COMMISSIONING / TRIAL RUN  
(E)</t>
  </si>
  <si>
    <t xml:space="preserve"> ONE MONTH TRAINING AT TAFTAN 
(F)</t>
  </si>
  <si>
    <t>TOTAL PRICE 
(C+D+E+F)</t>
  </si>
  <si>
    <t>ASTM D-2163 
(Composition Analysis)</t>
  </si>
  <si>
    <t>Gas Chromatography</t>
  </si>
  <si>
    <t>ASTM D-1267 
(Vapor Pressure Test)</t>
  </si>
  <si>
    <t>Vapor Pressure Bath</t>
  </si>
  <si>
    <t>ASTM D-1837  
(Volatile Residue)</t>
  </si>
  <si>
    <t>Volatile Residue Analyzer</t>
  </si>
  <si>
    <t>ASTM D-2158 
(Residual Matter)</t>
  </si>
  <si>
    <t>Residual Matter Analyzer</t>
  </si>
  <si>
    <t>ASTM D-1838  
(Copper Strip Corrosion)</t>
  </si>
  <si>
    <t>Copper Strip Corrosion Bath</t>
  </si>
  <si>
    <t>ASTM D-2784  
(Total Sulphur)</t>
  </si>
  <si>
    <t>Ultraviolet Fluorescence</t>
  </si>
  <si>
    <t>ASTM D-2713  
(Moisture Content)</t>
  </si>
  <si>
    <t>Karl Fisher Titration Coulometer</t>
  </si>
  <si>
    <t>TOTAL</t>
  </si>
  <si>
    <t>Note(s)</t>
  </si>
  <si>
    <t>Please refer Attachment II (Specification for LPG Testing Equipments) for technical requirements</t>
  </si>
  <si>
    <t>Above mentioned quantities are indicative, bidder shall consider (One (01) operating &amp; One (01) standby) concept. Bidder must finalize number of testing equipment required to perform 100 tests/day in 8 hours shift Plus one (01) standby equipment.</t>
  </si>
  <si>
    <t>All LPG testing equipment's shall be manufactured meeting international codes &amp; standards. The manufactures must have minimum 10 years experience for required equipment's.</t>
  </si>
  <si>
    <r>
      <t xml:space="preserve">All LPG testing equipment's shall be supplied through </t>
    </r>
    <r>
      <rPr>
        <u/>
        <sz val="18"/>
        <color rgb="FF000000"/>
        <rFont val="Times New Roman"/>
        <family val="1"/>
      </rPr>
      <t>Air Cargo and Air Insurance</t>
    </r>
  </si>
  <si>
    <t>GoB / BECL will provide all possible support (issuance of letters' etc.) in releasing of equipment's from entry port, bidder will be responsible for clearing &amp; forwarding, duties and other requirements</t>
  </si>
  <si>
    <t>Appendix-A-2</t>
  </si>
  <si>
    <t xml:space="preserve">SUPPLY OF AUXILIARY EQUIPMENTS WITH ALL ACCESSORIES AND TWO YEARS WARRANTY, COMMISSIONING SPARES, TWO YEARS SPARE PARTS, TRANSPORTATION TO TAFTAN SITE, INSURANCE, INSTALLATION, COMMISSIONING AND TRIAL RUN AT TAFTAN SITE </t>
  </si>
  <si>
    <t>RFQ No.</t>
  </si>
  <si>
    <t>CNF KARACHI / QUETTA PRICES WITH INSURANCE
(A)</t>
  </si>
  <si>
    <t>COMMISSIONING SPARES, TWO YEARS SPARES
CNF KARACHI / QUETTA PRICES WITH INSURANCE
(B)</t>
  </si>
  <si>
    <t>TOTAL PRICE 
(C+D+E)</t>
  </si>
  <si>
    <t>LPG Sampling cylinders</t>
  </si>
  <si>
    <t xml:space="preserve">061-001-159-RFQ-001 </t>
  </si>
  <si>
    <t>As per RQF</t>
  </si>
  <si>
    <t>Fume Hoods</t>
  </si>
  <si>
    <t xml:space="preserve">061-001-159-RFQ-002 </t>
  </si>
  <si>
    <t xml:space="preserve">061-001-159-RFQ-003 </t>
  </si>
  <si>
    <t>Instrument Air Compressor</t>
  </si>
  <si>
    <t xml:space="preserve">061-001-159-RFQ-004 </t>
  </si>
  <si>
    <t>Nitrogen Generator</t>
  </si>
  <si>
    <t xml:space="preserve">061-001-159-RFQ-005 </t>
  </si>
  <si>
    <t>Steam Generator</t>
  </si>
  <si>
    <t xml:space="preserve">061-001-159-RFQ-006 </t>
  </si>
  <si>
    <t>Glassware</t>
  </si>
  <si>
    <t xml:space="preserve">061-001-159-RFQ-007 </t>
  </si>
  <si>
    <t xml:space="preserve">Cleaning Oven (Sampling Cylinders (Bomb)) </t>
  </si>
  <si>
    <t xml:space="preserve">061-001-159-RFQ-008 </t>
  </si>
  <si>
    <t>GoB / BECL will provide all possible support (issuance of letters's etc.) in releasing of equipments from entry port, bidder will be responsible for clearing &amp; forwarding, duties and other requirements</t>
  </si>
  <si>
    <t>Appendix-A-3</t>
  </si>
  <si>
    <t xml:space="preserve">SUPPLY OF AUXILIARY EQUIPMENTS WITH ALL ACCESSORIES AND TWO YEARS WARRANTY, TWO YEARS SPARE PARTS, TRANSPORTATION TO TAFTAN SITE, INSURANCE, INSTALLATION, COMMISSIONING AND TRIAL RUN AT TAFTAN SITE </t>
  </si>
  <si>
    <t>Satellite Connection</t>
  </si>
  <si>
    <t>061-001-159-RFQ-009</t>
  </si>
  <si>
    <t>R.O-(Demin) Water Plant</t>
  </si>
  <si>
    <t>061-001-159-RFQ-010</t>
  </si>
  <si>
    <t>AC &amp; Water Dispenser</t>
  </si>
  <si>
    <t>061-001-159-RFQ-011</t>
  </si>
  <si>
    <t>Utility Gases</t>
  </si>
  <si>
    <t xml:space="preserve">061-001-159-RFQ-012 </t>
  </si>
  <si>
    <t xml:space="preserve">GoB / BECL will provide all possible support (issuance of letters's etc.) </t>
  </si>
  <si>
    <t>CLEARING/ FORWARDING &amp; GOVT. DUTIES  
(C)</t>
  </si>
  <si>
    <t>QTY. 
(NOS.)</t>
  </si>
  <si>
    <t>Appendix A-4</t>
  </si>
  <si>
    <t>Appendix-A-4</t>
  </si>
  <si>
    <t>Appendix-A-6</t>
  </si>
  <si>
    <t>Appendix-A-7</t>
  </si>
  <si>
    <t xml:space="preserve">BID PRICE SCHEDULE SUMMARY (Lab, Auxilary &amp; Support Equipments) </t>
  </si>
  <si>
    <t>Not Applicable</t>
  </si>
  <si>
    <t xml:space="preserve">TOTAL   A     </t>
  </si>
  <si>
    <t xml:space="preserve">TOTAL    B    </t>
  </si>
  <si>
    <t xml:space="preserve">TOTAL     C     </t>
  </si>
  <si>
    <t xml:space="preserve">CUSTOM DUTIES, CLEARING &amp; FORWARDING, TRANSPORTATION OF LPG TESTING EQUIPMENTS TO TAFTAN SITE, COMPREHENSIVE INSURANCE.  </t>
  </si>
  <si>
    <r>
      <t xml:space="preserve">INSTALLATION, COMMISSIONING &amp; TRIAL RUN   </t>
    </r>
    <r>
      <rPr>
        <b/>
        <sz val="16"/>
        <rFont val="Times New Roman"/>
        <family val="1"/>
      </rPr>
      <t xml:space="preserve"> </t>
    </r>
  </si>
  <si>
    <t xml:space="preserve">ONE (01) MONTH TRAINING OF THE NEWLY HIRED STAFF FOR THE LABORATORY AT TAFTAN SITE   </t>
  </si>
  <si>
    <r>
      <t xml:space="preserve">CUSTOM DUTIES, CLEARING &amp; FORWARDING, TRANSPORTATION OF LPG TESTING EQUIPMENTS TO TAFTAN SITE, COMPREHENSIVE INSURANCE.  </t>
    </r>
    <r>
      <rPr>
        <b/>
        <sz val="16"/>
        <rFont val="Times New Roman"/>
        <family val="1"/>
      </rPr>
      <t xml:space="preserve"> </t>
    </r>
  </si>
  <si>
    <t xml:space="preserve">INSTALLATION, COMMISSIONING &amp; TRIAL RUN  </t>
  </si>
  <si>
    <t xml:space="preserve">TRANSPORTATION, INSTALLATION, COMMISSIONING &amp; TRIAL RUN   </t>
  </si>
  <si>
    <t xml:space="preserve"> LOCAL TRANSPORTATION TO TAFTAN WITH COMPREHENSIVE INSURANCE 
(B)</t>
  </si>
  <si>
    <t>INSTALLATION / TESTING / COMMISSIONING / TRIAL RUN  
(C)</t>
  </si>
  <si>
    <t>TOTAL PRICE 
(A+B+C)</t>
  </si>
  <si>
    <t>Chain Link Fence (10 ft. above surface).</t>
  </si>
  <si>
    <r>
      <t xml:space="preserve">Finishing of Laboratory Building without furniture (Finishing like ceramic false celling, explosion proof glassess Blast-proof emergency gates, marble tops for testing benches, doors, windows, grills with all aluminum cupboards, table chairs, doors etc.) as per </t>
    </r>
    <r>
      <rPr>
        <b/>
        <sz val="12"/>
        <color theme="1"/>
        <rFont val="Times New Roman"/>
        <family val="1"/>
      </rPr>
      <t>Attachment # C</t>
    </r>
  </si>
  <si>
    <t>Inverter AC for Laboratory (2 tons 26 nos., 1.5 tons 4 nos.,)</t>
  </si>
  <si>
    <t>Inverter AC for Residential Building (2 tons 22 nos.)</t>
  </si>
  <si>
    <t>FW Pump house (Length 8000, Width 3800)</t>
  </si>
  <si>
    <t xml:space="preserve">1/2” SS 316 piping (including fittings) for utility gasses (Helium, Hydrogen, Argon, Oxygen, Nitrogen, Instrument Air) approximately 900 meters. </t>
  </si>
  <si>
    <t>Storm Water Drain length 900 meters (4" depth to 12" depth 300 mm width)</t>
  </si>
  <si>
    <t xml:space="preserve">UG Tank </t>
  </si>
  <si>
    <t>Inverter AC for Driver &amp; Guard Room (2 tons 02 nos.)</t>
  </si>
  <si>
    <t>Parking Area Length 17000, Width 6000, Height 4000 (No's 02)</t>
  </si>
  <si>
    <t>Masjid/Watch Towers/Guard Room &amp; Driver Room</t>
  </si>
  <si>
    <t>Inverter AC for Mosque (2 tons 02 nos.)</t>
  </si>
  <si>
    <t xml:space="preserve">Generator Shed &amp; MCC Length 6000, Width 6000, Height 4500 </t>
  </si>
  <si>
    <t>Inverter AC for MCC (2 tons 02 nos.)</t>
  </si>
  <si>
    <t>3 Septic Tank &amp; Soak Pit</t>
  </si>
  <si>
    <t>Provide complete (in all respect) kitchen with 2 fridge (28 cu. ft.), 2 deep freezer  (28 cu. ft.), 3 hood, 3 large stove &amp; 2 sink, 3 LPG Cylinders, cupboards etc.</t>
  </si>
  <si>
    <r>
      <t xml:space="preserve">Above quantities are for bidding purpose only, bidder must visit site at Taftan border prior to bidding, validate attached plot plan, LPG Testing Laboratory Layout, Residential Building Layout, </t>
    </r>
    <r>
      <rPr>
        <b/>
        <sz val="11"/>
        <color theme="1"/>
        <rFont val="Times New Roman"/>
        <family val="1"/>
      </rPr>
      <t>include any missing items,</t>
    </r>
    <r>
      <rPr>
        <sz val="11"/>
        <color theme="1"/>
        <rFont val="Times New Roman"/>
        <family val="1"/>
      </rPr>
      <t xml:space="preserve"> etc. and develop their own BOQ for compitative bidding.</t>
    </r>
  </si>
  <si>
    <t xml:space="preserve">Total Pak. Rupee (A)  </t>
  </si>
  <si>
    <t>Laptop - minimum Intel Core i7, 10 generation, 8GB, 1 TB SSD with acessories &amp; Softwares</t>
  </si>
  <si>
    <t>Desktop &amp; LED - minimum Intel Core i7, 10 generation, 8GB, 1 TB SSD with acessories &amp; Softwares</t>
  </si>
  <si>
    <t>Appendix-A-8</t>
  </si>
  <si>
    <r>
      <t xml:space="preserve">Civil &amp; Mechanical Works Cost    </t>
    </r>
    <r>
      <rPr>
        <b/>
        <sz val="12"/>
        <color theme="1"/>
        <rFont val="Times New Roman"/>
        <family val="1"/>
      </rPr>
      <t>(Appendix A-6)</t>
    </r>
  </si>
  <si>
    <r>
      <t xml:space="preserve">Electrical Works Cost    </t>
    </r>
    <r>
      <rPr>
        <b/>
        <sz val="12"/>
        <color theme="1"/>
        <rFont val="Times New Roman"/>
        <family val="1"/>
      </rPr>
      <t xml:space="preserve"> (Appendix A-7)</t>
    </r>
  </si>
  <si>
    <r>
      <t xml:space="preserve">Vehicals and Computer with Assocessories and other items     </t>
    </r>
    <r>
      <rPr>
        <b/>
        <sz val="12"/>
        <color theme="1"/>
        <rFont val="Times New Roman"/>
        <family val="1"/>
      </rPr>
      <t>(Appendix A-8)</t>
    </r>
  </si>
  <si>
    <t xml:space="preserve">Grand Total Pak. Rupee  </t>
  </si>
  <si>
    <t xml:space="preserve">BID PRICE SCHEDULE SUMMARY (Facility Construction and supply of other Items) </t>
  </si>
  <si>
    <t>SUB-TOTAL  (A+B+C)</t>
  </si>
  <si>
    <t>TOTAL (A)</t>
  </si>
  <si>
    <t>TOTAL (B)</t>
  </si>
  <si>
    <t>TOTAL (C)</t>
  </si>
  <si>
    <t>Gates
Width: 6000, Height:3500  (2 Nos), Width: 1000, Height:3500 (2 Nos), Width: 4000, 
Height:3500 (2 Nos), Width: 3000, Height:3500 (2 Nos)</t>
  </si>
  <si>
    <t>IP Cameras</t>
  </si>
  <si>
    <t>Approximately 
40 Nos.</t>
  </si>
  <si>
    <t>Explosion-proof IP cameras for LPG Laboratory, Entrance and Residential area covering all the spots of the facility. Should be battery/electrically operated connected with satellite providing uninterrupted backup.</t>
  </si>
  <si>
    <t>CFR KARACHI/ QUETTA PRICES 
(A)</t>
  </si>
  <si>
    <t>Appendix-A-5</t>
  </si>
  <si>
    <r>
      <t xml:space="preserve">FACILITY CONSTRUCTION AND SUPPLY OF OTHER ITEMS     </t>
    </r>
    <r>
      <rPr>
        <b/>
        <sz val="16"/>
        <rFont val="Times New Roman"/>
        <family val="1"/>
      </rPr>
      <t>(AS PER APPENDIX A-5)</t>
    </r>
  </si>
  <si>
    <r>
      <t xml:space="preserve">SUPPLY OF LPG TESTING, AUXILARY &amp; SUPPORT EQUIPMENTS     </t>
    </r>
    <r>
      <rPr>
        <b/>
        <sz val="16"/>
        <rFont val="Times New Roman"/>
        <family val="1"/>
      </rPr>
      <t>(AS PER APPENDIX A-1)</t>
    </r>
  </si>
  <si>
    <t>TOTAL PRICE 
(USD)</t>
  </si>
  <si>
    <t>CONSTRUCTION MANAGEMENT</t>
  </si>
  <si>
    <t>CONSTRUCTION SUPERVISION &amp; MANAGEMENT  (Twelve Months)</t>
  </si>
  <si>
    <t>Appendix-A</t>
  </si>
  <si>
    <t>FM 200 Fire Supression System (Laboratory)</t>
  </si>
  <si>
    <t>Fire Fighting Equipments (Laboratory &amp; Residential Area)</t>
  </si>
  <si>
    <t>Fire Water Tank with civil foundations (11.0 m Dia X 9.0 m height)</t>
  </si>
  <si>
    <t>SUPPORT ITEMS</t>
  </si>
  <si>
    <t>QUANTITY (NOS.)</t>
  </si>
  <si>
    <t>S. NO.</t>
  </si>
  <si>
    <t xml:space="preserve">SUPPLY OF LPG TESTING EQUIPMENT/APPARATUS INCLUDING ALL ACCESSORIES, COMMISSIONING SPARES, TWO YEARS SPARE PARTS WITH TWO YEARS WARRANTY ON CNF KARACHI / QUETTA BASIS </t>
  </si>
  <si>
    <t xml:space="preserve">SUPPLY OF AUXILIARY EQUIPMENTS INCLUDING ALL ACCESSORIES, COMMISSIONING SPARES, TWO YEARS SPARE PARTS WITH TWO YEARS WARRANTY ON CNF KARACHI / QUETTA BASIS </t>
  </si>
  <si>
    <t xml:space="preserve">SUPPLY OF SUPPORT EQUIPMENTS INCLUDING ALL ACCESSORIES, COMMISSIONING SPARES, TWO YEARS SPARE PARTS WITH TWO YEARS WARRANTY ON CNF KARACHI / QUETTA BASIS </t>
  </si>
  <si>
    <t>OVERALL PROJECT COST SCHEDULE SUMMARY</t>
  </si>
  <si>
    <t xml:space="preserve">PROJECT COST SCHEDULE SUMMARY (LPG Testing, Auxiliary &amp; Support Equipment) </t>
  </si>
  <si>
    <t xml:space="preserve">PROJECT COST SCHEDULE SUMMARY (Facility Construction and Supply of Other Items)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</si>
</sst>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</font>
    <font>
      <sz val="36"/>
      <color theme="1"/>
      <name val="Times New Roman"/>
      <family val="1"/>
    </font>
    <font>
      <b/>
      <sz val="12"/>
      <color rgb="FFC00000"/>
      <name val="Times New Roman"/>
      <family val="1"/>
    </font>
    <font>
      <b/>
      <sz val="24"/>
      <name val="Times New Roman"/>
      <family val="1"/>
    </font>
    <font>
      <sz val="10"/>
      <name val="Times New Roman"/>
      <family val="1"/>
    </font>
    <font>
      <b/>
      <u/>
      <sz val="36"/>
      <name val="Times New Roman"/>
      <family val="1"/>
    </font>
    <font>
      <sz val="20"/>
      <name val="Times New Roman"/>
      <family val="1"/>
    </font>
    <font>
      <b/>
      <sz val="20"/>
      <name val="Times New Roman"/>
      <family val="1"/>
    </font>
    <font>
      <b/>
      <sz val="18"/>
      <name val="Times New Roman"/>
      <family val="1"/>
    </font>
    <font>
      <sz val="11"/>
      <name val="Times New Roman"/>
      <family val="1"/>
    </font>
    <font>
      <b/>
      <sz val="36"/>
      <name val="Times New Roman"/>
      <family val="1"/>
    </font>
    <font>
      <sz val="16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b/>
      <sz val="22"/>
      <name val="Times New Roman"/>
      <family val="1"/>
    </font>
    <font>
      <b/>
      <sz val="13"/>
      <name val="Times New Roman"/>
      <family val="1"/>
    </font>
    <font>
      <b/>
      <u/>
      <sz val="18"/>
      <name val="Times New Roman"/>
      <family val="1"/>
    </font>
    <font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6"/>
      <color theme="1"/>
      <name val="Times New Roman"/>
      <family val="1"/>
    </font>
    <font>
      <b/>
      <sz val="26"/>
      <name val="Times New Roman"/>
      <family val="1"/>
    </font>
    <font>
      <sz val="12"/>
      <name val="Times New Roman"/>
      <family val="1"/>
    </font>
    <font>
      <b/>
      <u/>
      <sz val="26"/>
      <name val="Times New Roman"/>
      <family val="1"/>
    </font>
    <font>
      <sz val="18"/>
      <color rgb="FF000000"/>
      <name val="Times New Roman"/>
      <family val="1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  <font>
      <b/>
      <sz val="18"/>
      <color rgb="FF000000"/>
      <name val="Times New Roman"/>
      <family val="1"/>
    </font>
    <font>
      <u/>
      <sz val="18"/>
      <color rgb="FF000000"/>
      <name val="Times New Roman"/>
      <family val="1"/>
    </font>
    <font>
      <b/>
      <u/>
      <sz val="22"/>
      <name val="Times New Roman"/>
      <family val="1"/>
    </font>
    <font>
      <b/>
      <u/>
      <sz val="20"/>
      <name val="Times New Roman"/>
      <family val="1"/>
    </font>
    <font>
      <b/>
      <sz val="28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4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0" fillId="0" borderId="0" xfId="1" applyNumberFormat="1" applyFont="1"/>
    <xf numFmtId="0" fontId="2" fillId="0" borderId="0" xfId="0" applyFont="1"/>
    <xf numFmtId="0" fontId="3" fillId="0" borderId="0" xfId="0" applyFont="1"/>
    <xf numFmtId="165" fontId="0" fillId="0" borderId="0" xfId="0" applyNumberFormat="1"/>
    <xf numFmtId="0" fontId="0" fillId="0" borderId="12" xfId="0" applyBorder="1"/>
    <xf numFmtId="0" fontId="0" fillId="0" borderId="13" xfId="0" applyBorder="1"/>
    <xf numFmtId="0" fontId="2" fillId="2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 wrapText="1"/>
    </xf>
    <xf numFmtId="0" fontId="0" fillId="0" borderId="1" xfId="0" quotePrefix="1" applyBorder="1" applyAlignment="1">
      <alignment horizontal="center" vertical="center"/>
    </xf>
    <xf numFmtId="0" fontId="0" fillId="8" borderId="14" xfId="0" applyFill="1" applyBorder="1" applyAlignment="1">
      <alignment horizontal="center" vertical="center" wrapText="1"/>
    </xf>
    <xf numFmtId="0" fontId="0" fillId="8" borderId="14" xfId="0" quotePrefix="1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0" fillId="0" borderId="14" xfId="0" applyBorder="1"/>
    <xf numFmtId="0" fontId="2" fillId="0" borderId="0" xfId="0" applyFont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0" fillId="0" borderId="15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165" fontId="0" fillId="0" borderId="16" xfId="1" applyNumberFormat="1" applyFont="1" applyBorder="1"/>
    <xf numFmtId="43" fontId="0" fillId="0" borderId="14" xfId="0" applyNumberFormat="1" applyBorder="1"/>
    <xf numFmtId="43" fontId="0" fillId="0" borderId="0" xfId="0" applyNumberFormat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5" fontId="6" fillId="0" borderId="0" xfId="1" applyNumberFormat="1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/>
    </xf>
    <xf numFmtId="165" fontId="6" fillId="8" borderId="1" xfId="1" applyNumberFormat="1" applyFont="1" applyFill="1" applyBorder="1" applyAlignment="1">
      <alignment horizontal="center" vertical="center"/>
    </xf>
    <xf numFmtId="165" fontId="8" fillId="10" borderId="23" xfId="1" applyNumberFormat="1" applyFont="1" applyFill="1" applyBorder="1" applyAlignment="1">
      <alignment vertical="center" wrapText="1"/>
    </xf>
    <xf numFmtId="165" fontId="8" fillId="0" borderId="17" xfId="1" applyNumberFormat="1" applyFont="1" applyBorder="1" applyAlignment="1">
      <alignment vertical="center" wrapText="1"/>
    </xf>
    <xf numFmtId="165" fontId="8" fillId="0" borderId="23" xfId="1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6" fillId="8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vertical="center" wrapText="1"/>
    </xf>
    <xf numFmtId="165" fontId="6" fillId="0" borderId="21" xfId="1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wrapText="1"/>
    </xf>
    <xf numFmtId="0" fontId="11" fillId="0" borderId="13" xfId="0" applyFont="1" applyBorder="1" applyAlignment="1">
      <alignment wrapText="1"/>
    </xf>
    <xf numFmtId="165" fontId="11" fillId="0" borderId="14" xfId="1" applyNumberFormat="1" applyFont="1" applyBorder="1"/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30" xfId="0" applyFont="1" applyBorder="1" applyAlignment="1">
      <alignment vertical="center"/>
    </xf>
    <xf numFmtId="0" fontId="8" fillId="14" borderId="18" xfId="0" applyFont="1" applyFill="1" applyBorder="1" applyAlignment="1">
      <alignment horizontal="center" vertical="center" wrapText="1"/>
    </xf>
    <xf numFmtId="0" fontId="8" fillId="14" borderId="2" xfId="0" applyFont="1" applyFill="1" applyBorder="1" applyAlignment="1">
      <alignment horizontal="center" vertical="center"/>
    </xf>
    <xf numFmtId="165" fontId="8" fillId="14" borderId="2" xfId="1" applyNumberFormat="1" applyFont="1" applyFill="1" applyBorder="1" applyAlignment="1">
      <alignment horizontal="center" vertical="center"/>
    </xf>
    <xf numFmtId="165" fontId="8" fillId="14" borderId="19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11" borderId="0" xfId="0" applyFont="1" applyFill="1" applyAlignment="1">
      <alignment vertical="center"/>
    </xf>
    <xf numFmtId="0" fontId="6" fillId="11" borderId="0" xfId="0" applyFont="1" applyFill="1" applyAlignment="1">
      <alignment horizontal="left" vertical="center" wrapText="1"/>
    </xf>
    <xf numFmtId="0" fontId="8" fillId="7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8" fillId="11" borderId="1" xfId="0" applyFont="1" applyFill="1" applyBorder="1" applyAlignment="1">
      <alignment horizontal="center" vertical="center"/>
    </xf>
    <xf numFmtId="0" fontId="8" fillId="7" borderId="1" xfId="0" quotePrefix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10" fontId="9" fillId="4" borderId="1" xfId="2" applyNumberFormat="1" applyFont="1" applyFill="1" applyBorder="1" applyAlignment="1">
      <alignment vertical="center"/>
    </xf>
    <xf numFmtId="2" fontId="9" fillId="4" borderId="1" xfId="0" applyNumberFormat="1" applyFont="1" applyFill="1" applyBorder="1" applyAlignment="1">
      <alignment vertical="center"/>
    </xf>
    <xf numFmtId="0" fontId="8" fillId="7" borderId="2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left" vertical="center" wrapText="1"/>
    </xf>
    <xf numFmtId="0" fontId="14" fillId="0" borderId="9" xfId="0" applyFont="1" applyBorder="1" applyAlignment="1">
      <alignment vertical="center"/>
    </xf>
    <xf numFmtId="0" fontId="8" fillId="3" borderId="21" xfId="0" applyFont="1" applyFill="1" applyBorder="1" applyAlignment="1">
      <alignment horizontal="center" vertical="center"/>
    </xf>
    <xf numFmtId="10" fontId="9" fillId="4" borderId="21" xfId="2" applyNumberFormat="1" applyFont="1" applyFill="1" applyBorder="1" applyAlignment="1">
      <alignment vertical="center"/>
    </xf>
    <xf numFmtId="10" fontId="9" fillId="4" borderId="21" xfId="0" applyNumberFormat="1" applyFont="1" applyFill="1" applyBorder="1" applyAlignment="1">
      <alignment vertical="center"/>
    </xf>
    <xf numFmtId="0" fontId="9" fillId="4" borderId="28" xfId="0" applyFont="1" applyFill="1" applyBorder="1" applyAlignment="1">
      <alignment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18" xfId="0" applyFont="1" applyFill="1" applyBorder="1" applyAlignment="1">
      <alignment horizontal="center" vertical="center"/>
    </xf>
    <xf numFmtId="2" fontId="9" fillId="4" borderId="21" xfId="0" applyNumberFormat="1" applyFont="1" applyFill="1" applyBorder="1" applyAlignment="1">
      <alignment vertical="center"/>
    </xf>
    <xf numFmtId="165" fontId="6" fillId="8" borderId="21" xfId="1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7" fillId="13" borderId="31" xfId="0" applyFont="1" applyFill="1" applyBorder="1" applyAlignment="1">
      <alignment vertical="center" wrapText="1"/>
    </xf>
    <xf numFmtId="0" fontId="7" fillId="13" borderId="29" xfId="0" applyFont="1" applyFill="1" applyBorder="1" applyAlignment="1">
      <alignment vertical="center" wrapText="1"/>
    </xf>
    <xf numFmtId="0" fontId="6" fillId="0" borderId="25" xfId="0" applyFont="1" applyBorder="1" applyAlignment="1">
      <alignment horizontal="center" vertical="center"/>
    </xf>
    <xf numFmtId="165" fontId="8" fillId="14" borderId="19" xfId="1" applyNumberFormat="1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165" fontId="6" fillId="8" borderId="25" xfId="1" applyNumberFormat="1" applyFont="1" applyFill="1" applyBorder="1" applyAlignment="1">
      <alignment horizontal="center" vertical="center"/>
    </xf>
    <xf numFmtId="165" fontId="6" fillId="0" borderId="30" xfId="1" applyNumberFormat="1" applyFont="1" applyFill="1" applyBorder="1" applyAlignment="1">
      <alignment horizontal="center" vertical="center"/>
    </xf>
    <xf numFmtId="0" fontId="8" fillId="0" borderId="3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23" xfId="0" applyBorder="1"/>
    <xf numFmtId="0" fontId="6" fillId="0" borderId="38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165" fontId="6" fillId="8" borderId="5" xfId="1" applyNumberFormat="1" applyFont="1" applyFill="1" applyBorder="1" applyAlignment="1">
      <alignment horizontal="center" vertical="center"/>
    </xf>
    <xf numFmtId="165" fontId="8" fillId="10" borderId="39" xfId="1" applyNumberFormat="1" applyFont="1" applyFill="1" applyBorder="1" applyAlignment="1">
      <alignment vertical="center" wrapText="1"/>
    </xf>
    <xf numFmtId="165" fontId="6" fillId="8" borderId="40" xfId="1" applyNumberFormat="1" applyFont="1" applyFill="1" applyBorder="1" applyAlignment="1">
      <alignment horizontal="center" vertical="center"/>
    </xf>
    <xf numFmtId="165" fontId="10" fillId="8" borderId="23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8" fillId="14" borderId="4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9" fillId="0" borderId="25" xfId="0" applyFont="1" applyBorder="1" applyAlignment="1">
      <alignment horizontal="left" vertical="center" wrapText="1"/>
    </xf>
    <xf numFmtId="0" fontId="8" fillId="14" borderId="42" xfId="0" applyFont="1" applyFill="1" applyBorder="1" applyAlignment="1">
      <alignment horizontal="center" vertical="center"/>
    </xf>
    <xf numFmtId="165" fontId="8" fillId="14" borderId="42" xfId="1" applyNumberFormat="1" applyFont="1" applyFill="1" applyBorder="1" applyAlignment="1">
      <alignment horizontal="center" vertical="center"/>
    </xf>
    <xf numFmtId="165" fontId="8" fillId="14" borderId="43" xfId="1" applyNumberFormat="1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9" xfId="0" applyFont="1" applyBorder="1" applyAlignment="1">
      <alignment horizontal="left" vertical="center"/>
    </xf>
    <xf numFmtId="165" fontId="6" fillId="0" borderId="29" xfId="1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5" fontId="6" fillId="0" borderId="0" xfId="1" applyNumberFormat="1" applyFont="1" applyBorder="1" applyAlignment="1">
      <alignment horizontal="center" vertical="center"/>
    </xf>
    <xf numFmtId="165" fontId="6" fillId="0" borderId="30" xfId="1" applyNumberFormat="1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165" fontId="8" fillId="14" borderId="2" xfId="1" applyNumberFormat="1" applyFont="1" applyFill="1" applyBorder="1" applyAlignment="1">
      <alignment horizontal="center" vertical="center" wrapText="1"/>
    </xf>
    <xf numFmtId="165" fontId="6" fillId="8" borderId="1" xfId="1" applyNumberFormat="1" applyFont="1" applyFill="1" applyBorder="1" applyAlignment="1">
      <alignment horizontal="center" vertical="center" wrapText="1"/>
    </xf>
    <xf numFmtId="165" fontId="6" fillId="0" borderId="0" xfId="1" applyNumberFormat="1" applyFont="1" applyAlignment="1">
      <alignment horizontal="center" vertical="center" wrapText="1"/>
    </xf>
    <xf numFmtId="165" fontId="6" fillId="0" borderId="0" xfId="1" applyNumberFormat="1" applyFont="1" applyBorder="1" applyAlignment="1">
      <alignment horizontal="center" vertical="center" wrapText="1"/>
    </xf>
    <xf numFmtId="165" fontId="8" fillId="0" borderId="46" xfId="1" applyNumberFormat="1" applyFont="1" applyBorder="1" applyAlignment="1">
      <alignment vertical="center" wrapText="1"/>
    </xf>
    <xf numFmtId="0" fontId="6" fillId="0" borderId="25" xfId="0" applyFont="1" applyBorder="1" applyAlignment="1">
      <alignment horizontal="left" vertical="center"/>
    </xf>
    <xf numFmtId="165" fontId="6" fillId="0" borderId="25" xfId="1" applyNumberFormat="1" applyFont="1" applyBorder="1" applyAlignment="1">
      <alignment horizontal="center" vertical="center"/>
    </xf>
    <xf numFmtId="165" fontId="6" fillId="0" borderId="26" xfId="1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5" borderId="0" xfId="0" applyFont="1" applyFill="1" applyAlignment="1">
      <alignment vertical="center"/>
    </xf>
    <xf numFmtId="0" fontId="23" fillId="0" borderId="18" xfId="0" applyFont="1" applyBorder="1" applyAlignment="1">
      <alignment horizontal="center" vertical="center"/>
    </xf>
    <xf numFmtId="0" fontId="23" fillId="0" borderId="2" xfId="0" applyFont="1" applyBorder="1" applyAlignment="1">
      <alignment horizontal="justify" vertical="center" wrapText="1"/>
    </xf>
    <xf numFmtId="0" fontId="21" fillId="8" borderId="0" xfId="0" applyFont="1" applyFill="1" applyAlignment="1">
      <alignment vertical="center"/>
    </xf>
    <xf numFmtId="0" fontId="24" fillId="0" borderId="18" xfId="0" applyFont="1" applyBorder="1" applyAlignment="1">
      <alignment horizontal="center" vertical="center"/>
    </xf>
    <xf numFmtId="0" fontId="26" fillId="8" borderId="8" xfId="0" applyFont="1" applyFill="1" applyBorder="1" applyAlignment="1">
      <alignment vertical="center"/>
    </xf>
    <xf numFmtId="165" fontId="29" fillId="0" borderId="0" xfId="1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19" fillId="15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19" fillId="16" borderId="1" xfId="0" applyFont="1" applyFill="1" applyBorder="1" applyAlignment="1">
      <alignment horizontal="center" vertical="center" wrapText="1"/>
    </xf>
    <xf numFmtId="0" fontId="19" fillId="16" borderId="21" xfId="0" applyFont="1" applyFill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 readingOrder="1"/>
    </xf>
    <xf numFmtId="0" fontId="35" fillId="0" borderId="1" xfId="0" applyFont="1" applyBorder="1" applyAlignment="1">
      <alignment horizontal="center" vertical="center" wrapText="1" readingOrder="1"/>
    </xf>
    <xf numFmtId="2" fontId="36" fillId="0" borderId="1" xfId="0" applyNumberFormat="1" applyFont="1" applyBorder="1" applyAlignment="1">
      <alignment horizontal="center" vertical="center" wrapText="1" readingOrder="1"/>
    </xf>
    <xf numFmtId="0" fontId="37" fillId="0" borderId="1" xfId="0" applyFont="1" applyBorder="1" applyAlignment="1">
      <alignment horizontal="left" vertical="center" wrapText="1" indent="1" readingOrder="1"/>
    </xf>
    <xf numFmtId="165" fontId="25" fillId="0" borderId="1" xfId="1" applyNumberFormat="1" applyFont="1" applyBorder="1" applyAlignment="1">
      <alignment horizontal="center" vertical="center"/>
    </xf>
    <xf numFmtId="165" fontId="25" fillId="0" borderId="21" xfId="1" applyNumberFormat="1" applyFont="1" applyBorder="1" applyAlignment="1">
      <alignment horizontal="center" vertical="center"/>
    </xf>
    <xf numFmtId="0" fontId="37" fillId="0" borderId="20" xfId="0" applyFont="1" applyBorder="1" applyAlignment="1">
      <alignment horizontal="center" vertical="center" wrapText="1" readingOrder="1"/>
    </xf>
    <xf numFmtId="0" fontId="37" fillId="0" borderId="1" xfId="0" applyFont="1" applyBorder="1" applyAlignment="1">
      <alignment horizontal="center" vertical="center" wrapText="1" readingOrder="1"/>
    </xf>
    <xf numFmtId="0" fontId="37" fillId="0" borderId="21" xfId="0" applyFont="1" applyBorder="1" applyAlignment="1">
      <alignment horizontal="center" vertical="center" wrapText="1" readingOrder="1"/>
    </xf>
    <xf numFmtId="0" fontId="35" fillId="0" borderId="1" xfId="0" applyFont="1" applyBorder="1" applyAlignment="1">
      <alignment horizontal="left" vertical="center" wrapText="1" readingOrder="1"/>
    </xf>
    <xf numFmtId="0" fontId="35" fillId="0" borderId="44" xfId="0" applyFont="1" applyBorder="1" applyAlignment="1">
      <alignment horizontal="center" vertical="center" wrapText="1" readingOrder="1"/>
    </xf>
    <xf numFmtId="0" fontId="40" fillId="0" borderId="0" xfId="0" applyFont="1" applyAlignment="1">
      <alignment vertical="center" wrapText="1"/>
    </xf>
    <xf numFmtId="0" fontId="41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5" fillId="0" borderId="21" xfId="0" applyFont="1" applyBorder="1" applyAlignment="1">
      <alignment horizontal="center" vertical="center" wrapText="1" readingOrder="1"/>
    </xf>
    <xf numFmtId="0" fontId="20" fillId="0" borderId="49" xfId="0" applyFont="1" applyBorder="1" applyAlignment="1">
      <alignment horizontal="center" vertical="center" wrapText="1"/>
    </xf>
    <xf numFmtId="0" fontId="20" fillId="15" borderId="48" xfId="0" applyFont="1" applyFill="1" applyBorder="1" applyAlignment="1">
      <alignment horizontal="center" vertical="center" wrapText="1"/>
    </xf>
    <xf numFmtId="165" fontId="25" fillId="0" borderId="10" xfId="1" applyNumberFormat="1" applyFont="1" applyBorder="1" applyAlignment="1">
      <alignment horizontal="center" vertical="center"/>
    </xf>
    <xf numFmtId="165" fontId="25" fillId="0" borderId="7" xfId="1" applyNumberFormat="1" applyFont="1" applyBorder="1" applyAlignment="1">
      <alignment horizontal="center" vertical="center"/>
    </xf>
    <xf numFmtId="0" fontId="20" fillId="8" borderId="23" xfId="0" applyFont="1" applyFill="1" applyBorder="1" applyAlignment="1">
      <alignment horizontal="center" vertical="center" wrapText="1"/>
    </xf>
    <xf numFmtId="0" fontId="26" fillId="8" borderId="23" xfId="0" applyFont="1" applyFill="1" applyBorder="1" applyAlignment="1">
      <alignment vertical="center"/>
    </xf>
    <xf numFmtId="0" fontId="26" fillId="0" borderId="0" xfId="0" applyFont="1" applyAlignment="1">
      <alignment horizontal="center" vertical="center"/>
    </xf>
    <xf numFmtId="165" fontId="25" fillId="0" borderId="12" xfId="1" applyNumberFormat="1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 readingOrder="1"/>
    </xf>
    <xf numFmtId="0" fontId="19" fillId="15" borderId="21" xfId="0" applyFont="1" applyFill="1" applyBorder="1" applyAlignment="1">
      <alignment horizontal="center" vertical="center" wrapText="1"/>
    </xf>
    <xf numFmtId="165" fontId="7" fillId="0" borderId="36" xfId="1" applyNumberFormat="1" applyFont="1" applyBorder="1" applyAlignment="1">
      <alignment horizontal="center" vertical="center"/>
    </xf>
    <xf numFmtId="0" fontId="17" fillId="0" borderId="38" xfId="0" applyFont="1" applyBorder="1" applyAlignment="1">
      <alignment vertical="center" wrapText="1"/>
    </xf>
    <xf numFmtId="0" fontId="20" fillId="15" borderId="43" xfId="0" applyFont="1" applyFill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165" fontId="25" fillId="0" borderId="19" xfId="1" applyNumberFormat="1" applyFont="1" applyBorder="1" applyAlignment="1">
      <alignment horizontal="center" vertical="center"/>
    </xf>
    <xf numFmtId="165" fontId="25" fillId="0" borderId="53" xfId="1" applyNumberFormat="1" applyFont="1" applyBorder="1" applyAlignment="1">
      <alignment horizontal="center" vertical="center"/>
    </xf>
    <xf numFmtId="165" fontId="25" fillId="0" borderId="45" xfId="1" applyNumberFormat="1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8" borderId="17" xfId="0" applyFont="1" applyFill="1" applyBorder="1" applyAlignment="1">
      <alignment vertical="center"/>
    </xf>
    <xf numFmtId="165" fontId="27" fillId="8" borderId="23" xfId="0" applyNumberFormat="1" applyFont="1" applyFill="1" applyBorder="1" applyAlignment="1">
      <alignment horizontal="center" vertical="center"/>
    </xf>
    <xf numFmtId="0" fontId="29" fillId="0" borderId="30" xfId="0" applyFont="1" applyBorder="1" applyAlignment="1">
      <alignment vertical="center"/>
    </xf>
    <xf numFmtId="0" fontId="24" fillId="0" borderId="20" xfId="0" applyFont="1" applyBorder="1" applyAlignment="1">
      <alignment horizontal="center" vertical="center"/>
    </xf>
    <xf numFmtId="0" fontId="24" fillId="0" borderId="44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165" fontId="24" fillId="0" borderId="23" xfId="0" applyNumberFormat="1" applyFont="1" applyBorder="1" applyAlignment="1">
      <alignment horizontal="center" vertical="center"/>
    </xf>
    <xf numFmtId="165" fontId="26" fillId="8" borderId="23" xfId="0" applyNumberFormat="1" applyFont="1" applyFill="1" applyBorder="1" applyAlignment="1">
      <alignment vertical="center"/>
    </xf>
    <xf numFmtId="43" fontId="26" fillId="8" borderId="17" xfId="0" applyNumberFormat="1" applyFont="1" applyFill="1" applyBorder="1" applyAlignment="1">
      <alignment vertical="center"/>
    </xf>
    <xf numFmtId="0" fontId="24" fillId="0" borderId="8" xfId="0" applyFont="1" applyBorder="1" applyAlignment="1">
      <alignment horizontal="center" vertical="center"/>
    </xf>
    <xf numFmtId="165" fontId="37" fillId="0" borderId="21" xfId="0" applyNumberFormat="1" applyFont="1" applyBorder="1" applyAlignment="1">
      <alignment horizontal="center" vertical="center" wrapText="1" readingOrder="1"/>
    </xf>
    <xf numFmtId="165" fontId="24" fillId="0" borderId="17" xfId="0" applyNumberFormat="1" applyFont="1" applyBorder="1" applyAlignment="1">
      <alignment horizontal="center" vertical="center"/>
    </xf>
    <xf numFmtId="43" fontId="26" fillId="8" borderId="23" xfId="0" applyNumberFormat="1" applyFont="1" applyFill="1" applyBorder="1" applyAlignment="1">
      <alignment vertical="center"/>
    </xf>
    <xf numFmtId="0" fontId="26" fillId="8" borderId="7" xfId="0" applyFont="1" applyFill="1" applyBorder="1" applyAlignment="1">
      <alignment horizontal="center" vertical="center"/>
    </xf>
    <xf numFmtId="0" fontId="26" fillId="8" borderId="17" xfId="0" applyFont="1" applyFill="1" applyBorder="1" applyAlignment="1">
      <alignment horizontal="center" vertical="center"/>
    </xf>
    <xf numFmtId="0" fontId="26" fillId="8" borderId="8" xfId="0" applyFont="1" applyFill="1" applyBorder="1" applyAlignment="1">
      <alignment horizontal="center" vertical="center"/>
    </xf>
    <xf numFmtId="0" fontId="22" fillId="0" borderId="31" xfId="0" applyFont="1" applyBorder="1" applyAlignment="1">
      <alignment horizontal="right" vertical="center"/>
    </xf>
    <xf numFmtId="0" fontId="22" fillId="0" borderId="29" xfId="0" applyFont="1" applyBorder="1" applyAlignment="1">
      <alignment horizontal="right" vertical="center"/>
    </xf>
    <xf numFmtId="0" fontId="22" fillId="0" borderId="51" xfId="0" applyFont="1" applyBorder="1" applyAlignment="1">
      <alignment horizontal="right" vertical="center"/>
    </xf>
    <xf numFmtId="0" fontId="17" fillId="0" borderId="36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center" vertical="center"/>
    </xf>
    <xf numFmtId="0" fontId="19" fillId="3" borderId="17" xfId="0" applyFont="1" applyFill="1" applyBorder="1" applyAlignment="1">
      <alignment horizontal="center" vertical="center"/>
    </xf>
    <xf numFmtId="0" fontId="20" fillId="15" borderId="41" xfId="0" applyFont="1" applyFill="1" applyBorder="1" applyAlignment="1">
      <alignment horizontal="center" vertical="center" wrapText="1"/>
    </xf>
    <xf numFmtId="0" fontId="20" fillId="15" borderId="22" xfId="0" applyFont="1" applyFill="1" applyBorder="1" applyAlignment="1">
      <alignment horizontal="center" vertical="center"/>
    </xf>
    <xf numFmtId="0" fontId="20" fillId="15" borderId="47" xfId="0" applyFont="1" applyFill="1" applyBorder="1" applyAlignment="1">
      <alignment horizontal="center" vertical="center"/>
    </xf>
    <xf numFmtId="0" fontId="20" fillId="15" borderId="4" xfId="0" applyFont="1" applyFill="1" applyBorder="1" applyAlignment="1">
      <alignment horizontal="center" vertical="center"/>
    </xf>
    <xf numFmtId="0" fontId="42" fillId="5" borderId="7" xfId="0" applyFont="1" applyFill="1" applyBorder="1" applyAlignment="1">
      <alignment horizontal="center" vertical="center"/>
    </xf>
    <xf numFmtId="0" fontId="42" fillId="5" borderId="8" xfId="0" applyFont="1" applyFill="1" applyBorder="1" applyAlignment="1">
      <alignment horizontal="center" vertical="center"/>
    </xf>
    <xf numFmtId="0" fontId="42" fillId="5" borderId="17" xfId="0" applyFont="1" applyFill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25" xfId="0" applyFont="1" applyBorder="1" applyAlignment="1">
      <alignment horizontal="center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17" xfId="0" applyFont="1" applyFill="1" applyBorder="1" applyAlignment="1">
      <alignment horizontal="center" vertical="center"/>
    </xf>
    <xf numFmtId="0" fontId="15" fillId="0" borderId="31" xfId="0" applyFont="1" applyBorder="1" applyAlignment="1">
      <alignment horizontal="right" vertical="center"/>
    </xf>
    <xf numFmtId="0" fontId="15" fillId="0" borderId="29" xfId="0" applyFont="1" applyBorder="1" applyAlignment="1">
      <alignment horizontal="right" vertical="center"/>
    </xf>
    <xf numFmtId="0" fontId="15" fillId="0" borderId="51" xfId="0" applyFont="1" applyBorder="1" applyAlignment="1">
      <alignment horizontal="right" vertical="center"/>
    </xf>
    <xf numFmtId="0" fontId="31" fillId="0" borderId="1" xfId="0" applyFont="1" applyBorder="1" applyAlignment="1">
      <alignment vertical="center" wrapText="1"/>
    </xf>
    <xf numFmtId="0" fontId="31" fillId="0" borderId="21" xfId="0" applyFont="1" applyBorder="1" applyAlignment="1">
      <alignment vertical="center" wrapText="1"/>
    </xf>
    <xf numFmtId="0" fontId="31" fillId="0" borderId="28" xfId="0" applyFont="1" applyBorder="1" applyAlignment="1">
      <alignment horizontal="left" vertical="center" wrapText="1"/>
    </xf>
    <xf numFmtId="0" fontId="31" fillId="0" borderId="45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2" fillId="0" borderId="41" xfId="0" applyFont="1" applyBorder="1" applyAlignment="1">
      <alignment horizontal="right" vertical="center"/>
    </xf>
    <xf numFmtId="0" fontId="32" fillId="0" borderId="42" xfId="0" applyFont="1" applyBorder="1" applyAlignment="1">
      <alignment horizontal="right" vertical="center"/>
    </xf>
    <xf numFmtId="0" fontId="32" fillId="0" borderId="43" xfId="0" applyFont="1" applyBorder="1" applyAlignment="1">
      <alignment horizontal="right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21" xfId="0" applyFont="1" applyFill="1" applyBorder="1" applyAlignment="1">
      <alignment horizontal="center" vertical="center"/>
    </xf>
    <xf numFmtId="0" fontId="19" fillId="15" borderId="20" xfId="0" applyFont="1" applyFill="1" applyBorder="1" applyAlignment="1">
      <alignment horizontal="center" vertical="center" wrapText="1"/>
    </xf>
    <xf numFmtId="0" fontId="19" fillId="15" borderId="1" xfId="0" applyFont="1" applyFill="1" applyBorder="1" applyAlignment="1">
      <alignment horizontal="center" vertical="center" wrapText="1"/>
    </xf>
    <xf numFmtId="0" fontId="19" fillId="15" borderId="10" xfId="0" applyFont="1" applyFill="1" applyBorder="1" applyAlignment="1">
      <alignment horizontal="center" vertical="center" wrapText="1"/>
    </xf>
    <xf numFmtId="0" fontId="19" fillId="15" borderId="25" xfId="0" applyFont="1" applyFill="1" applyBorder="1" applyAlignment="1">
      <alignment horizontal="center" vertical="center" wrapText="1"/>
    </xf>
    <xf numFmtId="0" fontId="19" fillId="15" borderId="11" xfId="0" applyFont="1" applyFill="1" applyBorder="1" applyAlignment="1">
      <alignment horizontal="center" vertical="center" wrapText="1"/>
    </xf>
    <xf numFmtId="0" fontId="19" fillId="16" borderId="10" xfId="0" applyFont="1" applyFill="1" applyBorder="1" applyAlignment="1">
      <alignment horizontal="center" vertical="center" wrapText="1"/>
    </xf>
    <xf numFmtId="0" fontId="19" fillId="16" borderId="25" xfId="0" applyFont="1" applyFill="1" applyBorder="1" applyAlignment="1">
      <alignment horizontal="center" vertical="center" wrapText="1"/>
    </xf>
    <xf numFmtId="0" fontId="19" fillId="16" borderId="26" xfId="0" applyFont="1" applyFill="1" applyBorder="1" applyAlignment="1">
      <alignment horizontal="center" vertical="center" wrapText="1"/>
    </xf>
    <xf numFmtId="0" fontId="35" fillId="0" borderId="49" xfId="0" applyFont="1" applyBorder="1" applyAlignment="1">
      <alignment horizontal="left" vertical="center" wrapText="1" readingOrder="1"/>
    </xf>
    <xf numFmtId="0" fontId="35" fillId="0" borderId="6" xfId="0" applyFont="1" applyBorder="1" applyAlignment="1">
      <alignment horizontal="left" vertical="center" wrapText="1" readingOrder="1"/>
    </xf>
    <xf numFmtId="0" fontId="35" fillId="0" borderId="50" xfId="0" applyFont="1" applyBorder="1" applyAlignment="1">
      <alignment horizontal="left" vertical="center" wrapText="1" readingOrder="1"/>
    </xf>
    <xf numFmtId="0" fontId="26" fillId="8" borderId="20" xfId="0" applyFont="1" applyFill="1" applyBorder="1" applyAlignment="1">
      <alignment horizontal="center" vertical="center"/>
    </xf>
    <xf numFmtId="0" fontId="26" fillId="8" borderId="1" xfId="0" applyFont="1" applyFill="1" applyBorder="1" applyAlignment="1">
      <alignment horizontal="center" vertical="center"/>
    </xf>
    <xf numFmtId="0" fontId="26" fillId="8" borderId="21" xfId="0" applyFont="1" applyFill="1" applyBorder="1" applyAlignment="1">
      <alignment horizontal="center" vertical="center"/>
    </xf>
    <xf numFmtId="0" fontId="38" fillId="0" borderId="20" xfId="0" applyFont="1" applyBorder="1" applyAlignment="1">
      <alignment horizontal="left" vertical="center" wrapText="1" readingOrder="1"/>
    </xf>
    <xf numFmtId="0" fontId="38" fillId="0" borderId="1" xfId="0" applyFont="1" applyBorder="1" applyAlignment="1">
      <alignment horizontal="left" vertical="center" wrapText="1" readingOrder="1"/>
    </xf>
    <xf numFmtId="0" fontId="38" fillId="0" borderId="21" xfId="0" applyFont="1" applyBorder="1" applyAlignment="1">
      <alignment horizontal="left" vertical="center" wrapText="1" readingOrder="1"/>
    </xf>
    <xf numFmtId="0" fontId="38" fillId="0" borderId="10" xfId="0" applyFont="1" applyBorder="1" applyAlignment="1">
      <alignment horizontal="left" vertical="center" wrapText="1" readingOrder="1"/>
    </xf>
    <xf numFmtId="0" fontId="38" fillId="0" borderId="25" xfId="0" applyFont="1" applyBorder="1" applyAlignment="1">
      <alignment horizontal="left" vertical="center" wrapText="1" readingOrder="1"/>
    </xf>
    <xf numFmtId="0" fontId="38" fillId="0" borderId="26" xfId="0" applyFont="1" applyBorder="1" applyAlignment="1">
      <alignment horizontal="left" vertical="center" wrapText="1" readingOrder="1"/>
    </xf>
    <xf numFmtId="0" fontId="35" fillId="0" borderId="1" xfId="0" applyFont="1" applyBorder="1" applyAlignment="1">
      <alignment horizontal="left" vertical="center" wrapText="1" readingOrder="1"/>
    </xf>
    <xf numFmtId="0" fontId="35" fillId="0" borderId="21" xfId="0" applyFont="1" applyBorder="1" applyAlignment="1">
      <alignment horizontal="left" vertical="center" wrapText="1" readingOrder="1"/>
    </xf>
    <xf numFmtId="0" fontId="35" fillId="0" borderId="10" xfId="0" applyFont="1" applyBorder="1" applyAlignment="1">
      <alignment horizontal="left" vertical="center" wrapText="1" readingOrder="1"/>
    </xf>
    <xf numFmtId="0" fontId="35" fillId="0" borderId="25" xfId="0" applyFont="1" applyBorder="1" applyAlignment="1">
      <alignment horizontal="left" vertical="center" wrapText="1" readingOrder="1"/>
    </xf>
    <xf numFmtId="0" fontId="35" fillId="0" borderId="26" xfId="0" applyFont="1" applyBorder="1" applyAlignment="1">
      <alignment horizontal="left" vertical="center" wrapText="1" readingOrder="1"/>
    </xf>
    <xf numFmtId="0" fontId="19" fillId="15" borderId="3" xfId="0" applyFont="1" applyFill="1" applyBorder="1" applyAlignment="1">
      <alignment horizontal="center" vertical="center" wrapText="1"/>
    </xf>
    <xf numFmtId="0" fontId="19" fillId="15" borderId="2" xfId="0" applyFont="1" applyFill="1" applyBorder="1" applyAlignment="1">
      <alignment horizontal="center" vertical="center" wrapText="1"/>
    </xf>
    <xf numFmtId="0" fontId="19" fillId="15" borderId="12" xfId="0" applyFont="1" applyFill="1" applyBorder="1" applyAlignment="1">
      <alignment horizontal="center" vertical="center" wrapText="1"/>
    </xf>
    <xf numFmtId="0" fontId="19" fillId="15" borderId="14" xfId="0" applyFont="1" applyFill="1" applyBorder="1" applyAlignment="1">
      <alignment horizontal="center" vertical="center" wrapText="1"/>
    </xf>
    <xf numFmtId="0" fontId="19" fillId="15" borderId="5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45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0" fillId="10" borderId="32" xfId="0" applyFont="1" applyFill="1" applyBorder="1" applyAlignment="1">
      <alignment horizontal="center" vertical="center"/>
    </xf>
    <xf numFmtId="0" fontId="10" fillId="10" borderId="25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30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7" fillId="13" borderId="8" xfId="0" applyFont="1" applyFill="1" applyBorder="1" applyAlignment="1">
      <alignment horizontal="center" vertical="center" wrapText="1"/>
    </xf>
    <xf numFmtId="0" fontId="7" fillId="13" borderId="17" xfId="0" applyFont="1" applyFill="1" applyBorder="1" applyAlignment="1">
      <alignment horizontal="center" vertical="center" wrapText="1"/>
    </xf>
    <xf numFmtId="0" fontId="8" fillId="14" borderId="42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7" fillId="17" borderId="7" xfId="0" applyFont="1" applyFill="1" applyBorder="1" applyAlignment="1">
      <alignment horizontal="center" vertical="center" wrapText="1"/>
    </xf>
    <xf numFmtId="0" fontId="7" fillId="17" borderId="8" xfId="0" applyFont="1" applyFill="1" applyBorder="1" applyAlignment="1">
      <alignment horizontal="center" vertical="center" wrapText="1"/>
    </xf>
    <xf numFmtId="0" fontId="7" fillId="17" borderId="17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8" borderId="10" xfId="0" applyFont="1" applyFill="1" applyBorder="1" applyAlignment="1">
      <alignment vertical="center" wrapText="1"/>
    </xf>
    <xf numFmtId="0" fontId="9" fillId="8" borderId="11" xfId="0" applyFont="1" applyFill="1" applyBorder="1" applyAlignment="1">
      <alignment vertical="center" wrapText="1"/>
    </xf>
    <xf numFmtId="0" fontId="10" fillId="10" borderId="26" xfId="0" applyFont="1" applyFill="1" applyBorder="1" applyAlignment="1">
      <alignment horizontal="center" vertical="center"/>
    </xf>
    <xf numFmtId="165" fontId="7" fillId="0" borderId="8" xfId="1" applyNumberFormat="1" applyFont="1" applyBorder="1" applyAlignment="1">
      <alignment horizontal="center" vertical="center"/>
    </xf>
    <xf numFmtId="165" fontId="7" fillId="0" borderId="17" xfId="1" applyNumberFormat="1" applyFont="1" applyBorder="1" applyAlignment="1">
      <alignment horizontal="center" vertical="center"/>
    </xf>
    <xf numFmtId="0" fontId="7" fillId="12" borderId="7" xfId="0" applyFont="1" applyFill="1" applyBorder="1" applyAlignment="1">
      <alignment horizontal="center" vertical="center"/>
    </xf>
    <xf numFmtId="0" fontId="7" fillId="12" borderId="8" xfId="0" applyFont="1" applyFill="1" applyBorder="1" applyAlignment="1">
      <alignment horizontal="center" vertical="center"/>
    </xf>
    <xf numFmtId="0" fontId="7" fillId="12" borderId="17" xfId="0" applyFont="1" applyFill="1" applyBorder="1" applyAlignment="1">
      <alignment horizontal="center" vertical="center"/>
    </xf>
    <xf numFmtId="0" fontId="8" fillId="14" borderId="34" xfId="0" applyFont="1" applyFill="1" applyBorder="1" applyAlignment="1">
      <alignment horizontal="center" vertical="center"/>
    </xf>
    <xf numFmtId="0" fontId="8" fillId="14" borderId="35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7" fillId="12" borderId="7" xfId="0" applyFont="1" applyFill="1" applyBorder="1" applyAlignment="1">
      <alignment horizontal="center"/>
    </xf>
    <xf numFmtId="0" fontId="7" fillId="12" borderId="8" xfId="0" applyFont="1" applyFill="1" applyBorder="1" applyAlignment="1">
      <alignment horizontal="center"/>
    </xf>
    <xf numFmtId="0" fontId="7" fillId="12" borderId="17" xfId="0" applyFont="1" applyFill="1" applyBorder="1" applyAlignment="1">
      <alignment horizontal="center"/>
    </xf>
    <xf numFmtId="0" fontId="10" fillId="0" borderId="2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left" vertical="center" wrapText="1"/>
    </xf>
    <xf numFmtId="0" fontId="9" fillId="8" borderId="25" xfId="0" applyFont="1" applyFill="1" applyBorder="1" applyAlignment="1">
      <alignment horizontal="left" vertical="center" wrapText="1"/>
    </xf>
    <xf numFmtId="0" fontId="9" fillId="8" borderId="26" xfId="0" applyFont="1" applyFill="1" applyBorder="1" applyAlignment="1">
      <alignment horizontal="left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11" borderId="10" xfId="0" applyFont="1" applyFill="1" applyBorder="1" applyAlignment="1">
      <alignment horizontal="left" vertical="center" wrapText="1"/>
    </xf>
    <xf numFmtId="0" fontId="6" fillId="11" borderId="25" xfId="0" applyFont="1" applyFill="1" applyBorder="1" applyAlignment="1">
      <alignment horizontal="left" vertical="center" wrapText="1"/>
    </xf>
    <xf numFmtId="0" fontId="6" fillId="11" borderId="11" xfId="0" applyFont="1" applyFill="1" applyBorder="1" applyAlignment="1">
      <alignment horizontal="left" vertical="center" wrapText="1"/>
    </xf>
    <xf numFmtId="0" fontId="8" fillId="7" borderId="22" xfId="0" applyFont="1" applyFill="1" applyBorder="1" applyAlignment="1">
      <alignment horizontal="center" vertical="center"/>
    </xf>
    <xf numFmtId="0" fontId="8" fillId="7" borderId="33" xfId="0" applyFont="1" applyFill="1" applyBorder="1" applyAlignment="1">
      <alignment horizontal="center" vertical="center"/>
    </xf>
    <xf numFmtId="0" fontId="8" fillId="7" borderId="18" xfId="0" applyFont="1" applyFill="1" applyBorder="1" applyAlignment="1">
      <alignment horizontal="center" vertical="center"/>
    </xf>
    <xf numFmtId="0" fontId="9" fillId="7" borderId="33" xfId="0" applyFont="1" applyFill="1" applyBorder="1" applyAlignment="1">
      <alignment horizontal="center" vertical="center"/>
    </xf>
    <xf numFmtId="0" fontId="9" fillId="7" borderId="18" xfId="0" applyFont="1" applyFill="1" applyBorder="1" applyAlignment="1">
      <alignment horizontal="center" vertical="center"/>
    </xf>
    <xf numFmtId="0" fontId="9" fillId="7" borderId="27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0" fontId="8" fillId="7" borderId="26" xfId="0" applyFont="1" applyFill="1" applyBorder="1" applyAlignment="1">
      <alignment horizontal="center" vertical="center"/>
    </xf>
    <xf numFmtId="0" fontId="13" fillId="13" borderId="7" xfId="0" applyFont="1" applyFill="1" applyBorder="1" applyAlignment="1">
      <alignment horizontal="center" vertical="center"/>
    </xf>
    <xf numFmtId="0" fontId="13" fillId="13" borderId="8" xfId="0" applyFont="1" applyFill="1" applyBorder="1" applyAlignment="1">
      <alignment horizontal="center" vertical="center"/>
    </xf>
    <xf numFmtId="0" fontId="13" fillId="13" borderId="17" xfId="0" applyFont="1" applyFill="1" applyBorder="1" applyAlignment="1">
      <alignment horizontal="center" vertical="center"/>
    </xf>
    <xf numFmtId="0" fontId="9" fillId="11" borderId="10" xfId="0" applyFont="1" applyFill="1" applyBorder="1" applyAlignment="1">
      <alignment horizontal="left" vertical="center" wrapText="1"/>
    </xf>
    <xf numFmtId="0" fontId="9" fillId="11" borderId="25" xfId="0" applyFont="1" applyFill="1" applyBorder="1" applyAlignment="1">
      <alignment horizontal="left" vertical="center" wrapText="1"/>
    </xf>
    <xf numFmtId="0" fontId="9" fillId="11" borderId="26" xfId="0" applyFont="1" applyFill="1" applyBorder="1" applyAlignment="1">
      <alignment horizontal="left" vertical="center" wrapText="1"/>
    </xf>
  </cellXfs>
  <cellStyles count="4">
    <cellStyle name="Comma" xfId="1" builtinId="3"/>
    <cellStyle name="Comma 2" xfId="3" xr:uid="{00000000-0005-0000-0000-000001000000}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255384</xdr:colOff>
      <xdr:row>0</xdr:row>
      <xdr:rowOff>104140</xdr:rowOff>
    </xdr:from>
    <xdr:to>
      <xdr:col>1</xdr:col>
      <xdr:colOff>368300</xdr:colOff>
      <xdr:row>1</xdr:row>
      <xdr:rowOff>522546</xdr:rowOff>
    </xdr:to>
    <xdr:pic>
      <xdr:nvPicPr>
        <xdr:cNvPr id="2" name="Picture 1" descr="BECL New logo 17-11-2021">
          <a:extLst>
            <a:ext uri="{FF2B5EF4-FFF2-40B4-BE49-F238E27FC236}">
              <a16:creationId xmlns:a16="http://schemas.microsoft.com/office/drawing/2014/main" id="{C9B745E2-B024-43D1-89D1-D456507C6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384" y="104140"/>
          <a:ext cx="1205116" cy="1053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60960</xdr:rowOff>
    </xdr:from>
    <xdr:to>
      <xdr:col>1</xdr:col>
      <xdr:colOff>287867</xdr:colOff>
      <xdr:row>0</xdr:row>
      <xdr:rowOff>806027</xdr:rowOff>
    </xdr:to>
    <xdr:pic>
      <xdr:nvPicPr>
        <xdr:cNvPr id="2" name="Picture 1" descr="BECL New logo 17-11-202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0960"/>
          <a:ext cx="821267" cy="745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1188720</xdr:colOff>
      <xdr:row>0</xdr:row>
      <xdr:rowOff>60960</xdr:rowOff>
    </xdr:from>
    <xdr:to>
      <xdr:col>4</xdr:col>
      <xdr:colOff>1956300</xdr:colOff>
      <xdr:row>0</xdr:row>
      <xdr:rowOff>822959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28760" y="60960"/>
          <a:ext cx="767580" cy="761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255384</xdr:colOff>
      <xdr:row>0</xdr:row>
      <xdr:rowOff>104140</xdr:rowOff>
    </xdr:from>
    <xdr:to>
      <xdr:col>1</xdr:col>
      <xdr:colOff>624840</xdr:colOff>
      <xdr:row>1</xdr:row>
      <xdr:rowOff>522546</xdr:rowOff>
    </xdr:to>
    <xdr:pic>
      <xdr:nvPicPr>
        <xdr:cNvPr id="2" name="Picture 1" descr="BECL New logo 17-11-2021">
          <a:extLst>
            <a:ext uri="{FF2B5EF4-FFF2-40B4-BE49-F238E27FC236}">
              <a16:creationId xmlns:a16="http://schemas.microsoft.com/office/drawing/2014/main" id="{9069A1B8-9726-4A1D-B9FD-639B6FD91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384" y="104140"/>
          <a:ext cx="1253376" cy="10584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76200</xdr:rowOff>
    </xdr:from>
    <xdr:to>
      <xdr:col>1</xdr:col>
      <xdr:colOff>681876</xdr:colOff>
      <xdr:row>2</xdr:row>
      <xdr:rowOff>0</xdr:rowOff>
    </xdr:to>
    <xdr:pic>
      <xdr:nvPicPr>
        <xdr:cNvPr id="2" name="Picture 1" descr="BECL New logo 17-11-2021">
          <a:extLst>
            <a:ext uri="{FF2B5EF4-FFF2-40B4-BE49-F238E27FC236}">
              <a16:creationId xmlns:a16="http://schemas.microsoft.com/office/drawing/2014/main" id="{3DCA6884-E5EB-4724-A809-616A82E6A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76200"/>
          <a:ext cx="1253376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12</xdr:col>
      <xdr:colOff>0</xdr:colOff>
      <xdr:row>3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48BCBD3B-94FF-434E-8AB9-A19DE6A6C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86820" y="0"/>
          <a:ext cx="0" cy="2720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47FE47C-20E6-4BE7-9ABC-A9C5DBF39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86820" y="0"/>
          <a:ext cx="0" cy="2720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3</xdr:row>
      <xdr:rowOff>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8AEFBEF9-A423-41A9-823F-DD3205CDF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86820" y="0"/>
          <a:ext cx="0" cy="2720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3</xdr:row>
      <xdr:rowOff>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8F851534-E2BD-4C29-AA3B-CA457ACB8B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86820" y="0"/>
          <a:ext cx="0" cy="2720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3</xdr:row>
      <xdr:rowOff>0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28C85398-478F-4D20-A815-7CA3965A14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86820" y="0"/>
          <a:ext cx="0" cy="2720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3</xdr:row>
      <xdr:rowOff>0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7CA89589-6532-4D9C-BEC8-87D73DC858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86820" y="0"/>
          <a:ext cx="0" cy="2720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243840</xdr:colOff>
      <xdr:row>0</xdr:row>
      <xdr:rowOff>182880</xdr:rowOff>
    </xdr:from>
    <xdr:to>
      <xdr:col>1</xdr:col>
      <xdr:colOff>670560</xdr:colOff>
      <xdr:row>1</xdr:row>
      <xdr:rowOff>634250</xdr:rowOff>
    </xdr:to>
    <xdr:pic>
      <xdr:nvPicPr>
        <xdr:cNvPr id="8" name="Picture 7" descr="BECL New logo 17-11-2021">
          <a:extLst>
            <a:ext uri="{FF2B5EF4-FFF2-40B4-BE49-F238E27FC236}">
              <a16:creationId xmlns:a16="http://schemas.microsoft.com/office/drawing/2014/main" id="{39E4871D-2EF7-414C-9B8C-512341520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" y="182880"/>
          <a:ext cx="1158240" cy="109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152400</xdr:rowOff>
    </xdr:from>
    <xdr:to>
      <xdr:col>1</xdr:col>
      <xdr:colOff>584200</xdr:colOff>
      <xdr:row>1</xdr:row>
      <xdr:rowOff>606456</xdr:rowOff>
    </xdr:to>
    <xdr:pic>
      <xdr:nvPicPr>
        <xdr:cNvPr id="2" name="Picture 1" descr="BECL New logo 17-11-2021">
          <a:extLst>
            <a:ext uri="{FF2B5EF4-FFF2-40B4-BE49-F238E27FC236}">
              <a16:creationId xmlns:a16="http://schemas.microsoft.com/office/drawing/2014/main" id="{EA166893-84D2-46CF-A12F-205BC4CA7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52400"/>
          <a:ext cx="1155700" cy="10890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104775</xdr:rowOff>
    </xdr:from>
    <xdr:to>
      <xdr:col>1</xdr:col>
      <xdr:colOff>352425</xdr:colOff>
      <xdr:row>1</xdr:row>
      <xdr:rowOff>1000124</xdr:rowOff>
    </xdr:to>
    <xdr:pic>
      <xdr:nvPicPr>
        <xdr:cNvPr id="2" name="Picture 2" descr="BECL New logo 17-11-202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5"/>
          <a:ext cx="914400" cy="895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66675</xdr:colOff>
      <xdr:row>1</xdr:row>
      <xdr:rowOff>104775</xdr:rowOff>
    </xdr:from>
    <xdr:to>
      <xdr:col>1</xdr:col>
      <xdr:colOff>352425</xdr:colOff>
      <xdr:row>1</xdr:row>
      <xdr:rowOff>1000124</xdr:rowOff>
    </xdr:to>
    <xdr:pic>
      <xdr:nvPicPr>
        <xdr:cNvPr id="4" name="Picture 2" descr="BECL New logo 17-11-202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55295"/>
          <a:ext cx="910590" cy="895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66675</xdr:rowOff>
    </xdr:from>
    <xdr:to>
      <xdr:col>1</xdr:col>
      <xdr:colOff>371475</xdr:colOff>
      <xdr:row>1</xdr:row>
      <xdr:rowOff>962024</xdr:rowOff>
    </xdr:to>
    <xdr:pic>
      <xdr:nvPicPr>
        <xdr:cNvPr id="5" name="Picture 2" descr="BECL New logo 17-11-2021">
          <a:extLst>
            <a:ext uri="{FF2B5EF4-FFF2-40B4-BE49-F238E27FC236}">
              <a16:creationId xmlns:a16="http://schemas.microsoft.com/office/drawing/2014/main" id="{6CAC6ECA-FA59-4994-87B6-549DC4E42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19100"/>
          <a:ext cx="914400" cy="895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104775</xdr:rowOff>
    </xdr:from>
    <xdr:to>
      <xdr:col>1</xdr:col>
      <xdr:colOff>352425</xdr:colOff>
      <xdr:row>1</xdr:row>
      <xdr:rowOff>1000124</xdr:rowOff>
    </xdr:to>
    <xdr:pic>
      <xdr:nvPicPr>
        <xdr:cNvPr id="2" name="Picture 2" descr="BECL New logo 17-11-202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55295"/>
          <a:ext cx="910590" cy="895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66675</xdr:colOff>
      <xdr:row>1</xdr:row>
      <xdr:rowOff>104775</xdr:rowOff>
    </xdr:from>
    <xdr:to>
      <xdr:col>1</xdr:col>
      <xdr:colOff>352425</xdr:colOff>
      <xdr:row>1</xdr:row>
      <xdr:rowOff>1000124</xdr:rowOff>
    </xdr:to>
    <xdr:pic>
      <xdr:nvPicPr>
        <xdr:cNvPr id="3" name="Picture 2" descr="BECL New logo 17-11-202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55295"/>
          <a:ext cx="910590" cy="895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66675</xdr:colOff>
      <xdr:row>1</xdr:row>
      <xdr:rowOff>104775</xdr:rowOff>
    </xdr:from>
    <xdr:to>
      <xdr:col>1</xdr:col>
      <xdr:colOff>352425</xdr:colOff>
      <xdr:row>1</xdr:row>
      <xdr:rowOff>1000124</xdr:rowOff>
    </xdr:to>
    <xdr:pic>
      <xdr:nvPicPr>
        <xdr:cNvPr id="4" name="Picture 2" descr="BECL New logo 17-11-202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55295"/>
          <a:ext cx="910590" cy="895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66675</xdr:colOff>
      <xdr:row>1</xdr:row>
      <xdr:rowOff>104775</xdr:rowOff>
    </xdr:from>
    <xdr:to>
      <xdr:col>1</xdr:col>
      <xdr:colOff>352425</xdr:colOff>
      <xdr:row>1</xdr:row>
      <xdr:rowOff>1000124</xdr:rowOff>
    </xdr:to>
    <xdr:pic>
      <xdr:nvPicPr>
        <xdr:cNvPr id="5" name="Picture 4" descr="BECL New logo 17-11-202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55295"/>
          <a:ext cx="910590" cy="895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66675</xdr:colOff>
      <xdr:row>1</xdr:row>
      <xdr:rowOff>104775</xdr:rowOff>
    </xdr:from>
    <xdr:to>
      <xdr:col>1</xdr:col>
      <xdr:colOff>352425</xdr:colOff>
      <xdr:row>1</xdr:row>
      <xdr:rowOff>1000124</xdr:rowOff>
    </xdr:to>
    <xdr:pic>
      <xdr:nvPicPr>
        <xdr:cNvPr id="6" name="Picture 2" descr="BECL New logo 17-11-202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55295"/>
          <a:ext cx="910590" cy="895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47625</xdr:rowOff>
    </xdr:from>
    <xdr:to>
      <xdr:col>1</xdr:col>
      <xdr:colOff>352425</xdr:colOff>
      <xdr:row>1</xdr:row>
      <xdr:rowOff>942974</xdr:rowOff>
    </xdr:to>
    <xdr:pic>
      <xdr:nvPicPr>
        <xdr:cNvPr id="2" name="Picture 2" descr="BECL New logo 17-11-202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00050"/>
          <a:ext cx="914400" cy="895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33"/>
  <sheetViews>
    <sheetView topLeftCell="A16" workbookViewId="0">
      <selection activeCell="C8" sqref="C8"/>
    </sheetView>
  </sheetViews>
  <sheetFormatPr defaultRowHeight="14.5" x14ac:dyDescent="0.35"/>
  <cols>
    <col min="1" max="1" width="26.6328125" bestFit="1" customWidth="1"/>
    <col min="2" max="2" width="11" bestFit="1" customWidth="1"/>
    <col min="3" max="3" width="10.54296875" bestFit="1" customWidth="1"/>
  </cols>
  <sheetData>
    <row r="3" spans="1:12" x14ac:dyDescent="0.35">
      <c r="A3" s="5" t="s">
        <v>12</v>
      </c>
    </row>
    <row r="4" spans="1:12" x14ac:dyDescent="0.35">
      <c r="A4" t="s">
        <v>13</v>
      </c>
      <c r="C4" s="3">
        <v>4000</v>
      </c>
    </row>
    <row r="5" spans="1:12" x14ac:dyDescent="0.35"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  <c r="L5" s="2" t="s">
        <v>11</v>
      </c>
    </row>
    <row r="6" spans="1:12" x14ac:dyDescent="0.35">
      <c r="A6" t="s">
        <v>14</v>
      </c>
      <c r="C6" s="3" t="e">
        <f>100*#REF!</f>
        <v>#REF!</v>
      </c>
      <c r="D6" s="6" t="e">
        <f>C6*(1+#REF!)</f>
        <v>#REF!</v>
      </c>
      <c r="E6" s="6" t="e">
        <f>D6*(1+#REF!)</f>
        <v>#REF!</v>
      </c>
      <c r="F6" s="6" t="e">
        <f>E6*(1+#REF!)</f>
        <v>#REF!</v>
      </c>
      <c r="G6" s="6" t="e">
        <f>F6*(1+#REF!)</f>
        <v>#REF!</v>
      </c>
      <c r="H6" s="6" t="e">
        <f>G6*(1+#REF!)</f>
        <v>#REF!</v>
      </c>
      <c r="I6" s="6" t="e">
        <f>H6*(1+#REF!)</f>
        <v>#REF!</v>
      </c>
      <c r="J6" s="6" t="e">
        <f>I6*(1+#REF!)</f>
        <v>#REF!</v>
      </c>
      <c r="K6" s="6" t="e">
        <f>J6*(1+#REF!)</f>
        <v>#REF!</v>
      </c>
      <c r="L6" s="6" t="e">
        <f>K6*(1+#REF!)</f>
        <v>#REF!</v>
      </c>
    </row>
    <row r="7" spans="1:12" x14ac:dyDescent="0.35">
      <c r="A7" t="s">
        <v>23</v>
      </c>
      <c r="C7" s="3"/>
    </row>
    <row r="8" spans="1:12" x14ac:dyDescent="0.35">
      <c r="A8" t="s">
        <v>14</v>
      </c>
      <c r="C8" s="3" t="e">
        <f>30*#REF!</f>
        <v>#REF!</v>
      </c>
      <c r="D8" s="6" t="e">
        <f>C8*(1+#REF!)</f>
        <v>#REF!</v>
      </c>
      <c r="E8" s="6" t="e">
        <f>D8*(1+#REF!)</f>
        <v>#REF!</v>
      </c>
      <c r="F8" s="6" t="e">
        <f>E8*(1+#REF!)</f>
        <v>#REF!</v>
      </c>
      <c r="G8" s="6" t="e">
        <f>F8*(1+#REF!)</f>
        <v>#REF!</v>
      </c>
      <c r="H8" s="6" t="e">
        <f>G8*(1+#REF!)</f>
        <v>#REF!</v>
      </c>
      <c r="I8" s="6" t="e">
        <f>H8*(1+#REF!)</f>
        <v>#REF!</v>
      </c>
      <c r="J8" s="6" t="e">
        <f>I8*(1+#REF!)</f>
        <v>#REF!</v>
      </c>
      <c r="K8" s="6" t="e">
        <f>J8*(1+#REF!)</f>
        <v>#REF!</v>
      </c>
      <c r="L8" s="6" t="e">
        <f>K8*(1+#REF!)</f>
        <v>#REF!</v>
      </c>
    </row>
    <row r="9" spans="1:12" x14ac:dyDescent="0.35">
      <c r="C9" s="3"/>
    </row>
    <row r="10" spans="1:12" x14ac:dyDescent="0.35">
      <c r="C10" s="3"/>
    </row>
    <row r="11" spans="1:12" x14ac:dyDescent="0.35">
      <c r="C11" s="3"/>
    </row>
    <row r="12" spans="1:12" x14ac:dyDescent="0.35">
      <c r="C12" s="3"/>
    </row>
    <row r="13" spans="1:12" x14ac:dyDescent="0.35">
      <c r="C13" s="3"/>
    </row>
    <row r="14" spans="1:12" x14ac:dyDescent="0.35">
      <c r="A14" s="5" t="s">
        <v>110</v>
      </c>
    </row>
    <row r="15" spans="1:12" ht="43.5" x14ac:dyDescent="0.35">
      <c r="A15" t="s">
        <v>111</v>
      </c>
      <c r="B15" s="41" t="s">
        <v>112</v>
      </c>
      <c r="C15" s="41" t="s">
        <v>113</v>
      </c>
    </row>
    <row r="16" spans="1:12" x14ac:dyDescent="0.35">
      <c r="A16" s="45" t="s">
        <v>15</v>
      </c>
      <c r="B16" s="47" t="e">
        <f>#REF!</f>
        <v>#REF!</v>
      </c>
    </row>
    <row r="17" spans="1:3" x14ac:dyDescent="0.35">
      <c r="A17" s="46" t="s">
        <v>16</v>
      </c>
      <c r="B17" s="47" t="e">
        <f>#REF!</f>
        <v>#REF!</v>
      </c>
      <c r="C17" s="6"/>
    </row>
    <row r="18" spans="1:3" x14ac:dyDescent="0.35">
      <c r="A18" s="46" t="s">
        <v>108</v>
      </c>
      <c r="B18" s="47" t="e">
        <f>#REF!</f>
        <v>#REF!</v>
      </c>
    </row>
    <row r="19" spans="1:3" x14ac:dyDescent="0.35">
      <c r="A19" s="46" t="s">
        <v>109</v>
      </c>
      <c r="B19" s="47" t="e">
        <f>#REF!</f>
        <v>#REF!</v>
      </c>
    </row>
    <row r="20" spans="1:3" x14ac:dyDescent="0.35">
      <c r="A20" s="46" t="s">
        <v>101</v>
      </c>
      <c r="B20" s="47" t="e">
        <f>#REF!</f>
        <v>#REF!</v>
      </c>
    </row>
    <row r="21" spans="1:3" ht="26.5" x14ac:dyDescent="0.35">
      <c r="A21" s="46" t="s">
        <v>22</v>
      </c>
      <c r="B21" s="47" t="e">
        <f>#REF!</f>
        <v>#REF!</v>
      </c>
      <c r="C21" s="6" t="e">
        <f>B21/12</f>
        <v>#REF!</v>
      </c>
    </row>
    <row r="22" spans="1:3" x14ac:dyDescent="0.35">
      <c r="A22" s="46" t="s">
        <v>17</v>
      </c>
      <c r="B22" s="47" t="e">
        <f>#REF!</f>
        <v>#REF!</v>
      </c>
    </row>
    <row r="23" spans="1:3" x14ac:dyDescent="0.35">
      <c r="A23" s="46" t="s">
        <v>106</v>
      </c>
      <c r="B23" s="47" t="e">
        <f>#REF!</f>
        <v>#REF!</v>
      </c>
      <c r="C23" s="6" t="e">
        <f>B23/12</f>
        <v>#REF!</v>
      </c>
    </row>
    <row r="24" spans="1:3" x14ac:dyDescent="0.35">
      <c r="A24" s="46" t="s">
        <v>107</v>
      </c>
      <c r="B24" s="47" t="e">
        <f>#REF!</f>
        <v>#REF!</v>
      </c>
    </row>
    <row r="25" spans="1:3" x14ac:dyDescent="0.35">
      <c r="A25" s="46" t="s">
        <v>102</v>
      </c>
      <c r="B25" s="47" t="e">
        <f>#REF!</f>
        <v>#REF!</v>
      </c>
    </row>
    <row r="26" spans="1:3" x14ac:dyDescent="0.35">
      <c r="A26" s="46" t="s">
        <v>100</v>
      </c>
      <c r="B26" s="47" t="e">
        <f>#REF!</f>
        <v>#REF!</v>
      </c>
    </row>
    <row r="27" spans="1:3" x14ac:dyDescent="0.35">
      <c r="A27" s="46" t="s">
        <v>21</v>
      </c>
      <c r="B27" s="47" t="e">
        <f>#REF!</f>
        <v>#REF!</v>
      </c>
    </row>
    <row r="28" spans="1:3" x14ac:dyDescent="0.35">
      <c r="A28" s="46" t="s">
        <v>18</v>
      </c>
      <c r="B28" s="47" t="e">
        <f>#REF!</f>
        <v>#REF!</v>
      </c>
      <c r="C28" s="6" t="e">
        <f>B28/12</f>
        <v>#REF!</v>
      </c>
    </row>
    <row r="29" spans="1:3" x14ac:dyDescent="0.35">
      <c r="A29" s="46" t="s">
        <v>19</v>
      </c>
      <c r="B29" s="47" t="e">
        <f>#REF!</f>
        <v>#REF!</v>
      </c>
      <c r="C29" s="6" t="e">
        <f>B29/12</f>
        <v>#REF!</v>
      </c>
    </row>
    <row r="30" spans="1:3" x14ac:dyDescent="0.35">
      <c r="A30" s="46" t="s">
        <v>20</v>
      </c>
      <c r="B30" s="47" t="e">
        <f>#REF!</f>
        <v>#REF!</v>
      </c>
    </row>
    <row r="31" spans="1:3" x14ac:dyDescent="0.35">
      <c r="A31" s="46" t="s">
        <v>103</v>
      </c>
      <c r="B31" s="47" t="e">
        <f>#REF!</f>
        <v>#REF!</v>
      </c>
    </row>
    <row r="32" spans="1:3" x14ac:dyDescent="0.35">
      <c r="A32" s="46" t="s">
        <v>105</v>
      </c>
      <c r="B32" s="47" t="e">
        <f>#REF!</f>
        <v>#REF!</v>
      </c>
    </row>
    <row r="33" spans="1:3" ht="26.5" x14ac:dyDescent="0.35">
      <c r="A33" s="46" t="s">
        <v>104</v>
      </c>
      <c r="B33" s="47" t="e">
        <f>#REF!</f>
        <v>#REF!</v>
      </c>
      <c r="C33" s="6" t="e">
        <f>B33/12</f>
        <v>#REF!</v>
      </c>
    </row>
  </sheetData>
  <pageMargins left="0.7" right="0.7" top="0.75" bottom="0.75" header="0.3" footer="0.3"/>
  <pageSetup orientation="portrait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24"/>
  <sheetViews>
    <sheetView view="pageBreakPreview" zoomScale="80" zoomScaleNormal="100" zoomScaleSheetLayoutView="80" workbookViewId="0">
      <selection activeCell="E8" sqref="E8"/>
    </sheetView>
  </sheetViews>
  <sheetFormatPr defaultColWidth="9.08984375" defaultRowHeight="14.5" x14ac:dyDescent="0.35"/>
  <cols>
    <col min="1" max="1" width="8.453125" style="31" customWidth="1"/>
    <col min="2" max="2" width="5.6328125" style="31" customWidth="1"/>
    <col min="3" max="3" width="75.08984375" style="32" customWidth="1"/>
    <col min="4" max="4" width="10.1796875" style="31" customWidth="1"/>
    <col min="5" max="5" width="9.90625" style="33" customWidth="1"/>
    <col min="6" max="6" width="15" style="33" customWidth="1"/>
    <col min="7" max="7" width="23.36328125" style="33" customWidth="1"/>
    <col min="8" max="28" width="8.90625" customWidth="1"/>
    <col min="29" max="16384" width="9.08984375" style="30"/>
  </cols>
  <sheetData>
    <row r="1" spans="1:7" ht="27.65" customHeight="1" thickBot="1" x14ac:dyDescent="0.4">
      <c r="A1" s="111"/>
      <c r="B1" s="112"/>
      <c r="C1" s="113"/>
      <c r="D1" s="112"/>
      <c r="E1" s="114"/>
      <c r="F1" s="293" t="s">
        <v>318</v>
      </c>
      <c r="G1" s="294"/>
    </row>
    <row r="2" spans="1:7" ht="79.25" customHeight="1" thickBot="1" x14ac:dyDescent="0.4">
      <c r="A2" s="86"/>
      <c r="B2" s="87"/>
      <c r="C2" s="281" t="s">
        <v>156</v>
      </c>
      <c r="D2" s="281"/>
      <c r="E2" s="281"/>
      <c r="F2" s="281"/>
      <c r="G2" s="282"/>
    </row>
    <row r="3" spans="1:7" ht="20.149999999999999" customHeight="1" thickBot="1" x14ac:dyDescent="0.5">
      <c r="A3" s="302" t="s">
        <v>180</v>
      </c>
      <c r="B3" s="303"/>
      <c r="C3" s="303"/>
      <c r="D3" s="303"/>
      <c r="E3" s="303"/>
      <c r="F3" s="303"/>
      <c r="G3" s="304"/>
    </row>
    <row r="4" spans="1:7" ht="28.25" customHeight="1" x14ac:dyDescent="0.35">
      <c r="A4" s="51" t="s">
        <v>71</v>
      </c>
      <c r="B4" s="298" t="s">
        <v>72</v>
      </c>
      <c r="C4" s="299"/>
      <c r="D4" s="52" t="s">
        <v>73</v>
      </c>
      <c r="E4" s="53" t="s">
        <v>74</v>
      </c>
      <c r="F4" s="53" t="s">
        <v>75</v>
      </c>
      <c r="G4" s="54" t="s">
        <v>76</v>
      </c>
    </row>
    <row r="5" spans="1:7" ht="22" customHeight="1" x14ac:dyDescent="0.35">
      <c r="A5" s="34">
        <v>1</v>
      </c>
      <c r="B5" s="290" t="s">
        <v>158</v>
      </c>
      <c r="C5" s="291"/>
      <c r="D5" s="85" t="s">
        <v>78</v>
      </c>
      <c r="E5" s="37">
        <v>1</v>
      </c>
      <c r="F5" s="37"/>
      <c r="G5" s="44">
        <f>E5*F5</f>
        <v>0</v>
      </c>
    </row>
    <row r="6" spans="1:7" ht="22" customHeight="1" x14ac:dyDescent="0.35">
      <c r="A6" s="34">
        <v>2</v>
      </c>
      <c r="B6" s="290" t="s">
        <v>175</v>
      </c>
      <c r="C6" s="291"/>
      <c r="D6" s="85" t="s">
        <v>78</v>
      </c>
      <c r="E6" s="37">
        <v>2</v>
      </c>
      <c r="F6" s="37"/>
      <c r="G6" s="44">
        <f t="shared" ref="G6:G14" si="0">E6*F6</f>
        <v>0</v>
      </c>
    </row>
    <row r="7" spans="1:7" ht="22" customHeight="1" x14ac:dyDescent="0.35">
      <c r="A7" s="34">
        <v>3</v>
      </c>
      <c r="B7" s="290" t="s">
        <v>159</v>
      </c>
      <c r="C7" s="291"/>
      <c r="D7" s="85" t="s">
        <v>78</v>
      </c>
      <c r="E7" s="37">
        <v>1</v>
      </c>
      <c r="F7" s="37"/>
      <c r="G7" s="44">
        <f t="shared" si="0"/>
        <v>0</v>
      </c>
    </row>
    <row r="8" spans="1:7" ht="22" customHeight="1" x14ac:dyDescent="0.35">
      <c r="A8" s="34">
        <v>4</v>
      </c>
      <c r="B8" s="290" t="s">
        <v>176</v>
      </c>
      <c r="C8" s="291"/>
      <c r="D8" s="85" t="s">
        <v>78</v>
      </c>
      <c r="E8" s="37">
        <v>1</v>
      </c>
      <c r="F8" s="37"/>
      <c r="G8" s="44">
        <f t="shared" si="0"/>
        <v>0</v>
      </c>
    </row>
    <row r="9" spans="1:7" ht="22" customHeight="1" x14ac:dyDescent="0.35">
      <c r="A9" s="34">
        <v>5</v>
      </c>
      <c r="B9" s="290" t="s">
        <v>316</v>
      </c>
      <c r="C9" s="291"/>
      <c r="D9" s="85" t="s">
        <v>78</v>
      </c>
      <c r="E9" s="37">
        <v>3</v>
      </c>
      <c r="F9" s="37"/>
      <c r="G9" s="44">
        <f t="shared" si="0"/>
        <v>0</v>
      </c>
    </row>
    <row r="10" spans="1:7" ht="37.25" customHeight="1" x14ac:dyDescent="0.35">
      <c r="A10" s="34">
        <v>6</v>
      </c>
      <c r="B10" s="290" t="s">
        <v>317</v>
      </c>
      <c r="C10" s="291"/>
      <c r="D10" s="85" t="s">
        <v>78</v>
      </c>
      <c r="E10" s="37">
        <v>12</v>
      </c>
      <c r="F10" s="37"/>
      <c r="G10" s="44">
        <f t="shared" si="0"/>
        <v>0</v>
      </c>
    </row>
    <row r="11" spans="1:7" ht="22" customHeight="1" x14ac:dyDescent="0.35">
      <c r="A11" s="34">
        <v>7</v>
      </c>
      <c r="B11" s="300" t="s">
        <v>181</v>
      </c>
      <c r="C11" s="301"/>
      <c r="D11" s="85" t="s">
        <v>78</v>
      </c>
      <c r="E11" s="37">
        <v>3</v>
      </c>
      <c r="F11" s="37"/>
      <c r="G11" s="44">
        <f t="shared" si="0"/>
        <v>0</v>
      </c>
    </row>
    <row r="12" spans="1:7" ht="22" customHeight="1" x14ac:dyDescent="0.35">
      <c r="A12" s="34">
        <v>8</v>
      </c>
      <c r="B12" s="270" t="s">
        <v>184</v>
      </c>
      <c r="C12" s="271"/>
      <c r="D12" s="85" t="s">
        <v>78</v>
      </c>
      <c r="E12" s="37">
        <v>2</v>
      </c>
      <c r="F12" s="37"/>
      <c r="G12" s="44">
        <f t="shared" si="0"/>
        <v>0</v>
      </c>
    </row>
    <row r="13" spans="1:7" ht="22" customHeight="1" x14ac:dyDescent="0.35">
      <c r="A13" s="34">
        <v>9</v>
      </c>
      <c r="B13" s="300" t="s">
        <v>183</v>
      </c>
      <c r="C13" s="301"/>
      <c r="D13" s="85" t="s">
        <v>78</v>
      </c>
      <c r="E13" s="37">
        <v>2</v>
      </c>
      <c r="F13" s="37"/>
      <c r="G13" s="44">
        <f t="shared" si="0"/>
        <v>0</v>
      </c>
    </row>
    <row r="14" spans="1:7" ht="22" customHeight="1" x14ac:dyDescent="0.35">
      <c r="A14" s="34">
        <v>10</v>
      </c>
      <c r="B14" s="300" t="s">
        <v>182</v>
      </c>
      <c r="C14" s="301"/>
      <c r="D14" s="85" t="s">
        <v>78</v>
      </c>
      <c r="E14" s="37">
        <v>3</v>
      </c>
      <c r="F14" s="37"/>
      <c r="G14" s="44">
        <f t="shared" si="0"/>
        <v>0</v>
      </c>
    </row>
    <row r="15" spans="1:7" ht="19.5" customHeight="1" thickBot="1" x14ac:dyDescent="0.4">
      <c r="A15" s="90"/>
      <c r="B15" s="43"/>
      <c r="C15" s="43"/>
      <c r="D15" s="88"/>
      <c r="E15" s="91"/>
      <c r="F15" s="91"/>
      <c r="G15" s="92"/>
    </row>
    <row r="16" spans="1:7" ht="15.5" thickBot="1" x14ac:dyDescent="0.4">
      <c r="A16" s="275" t="s">
        <v>174</v>
      </c>
      <c r="B16" s="276"/>
      <c r="C16" s="276"/>
      <c r="D16" s="276"/>
      <c r="E16" s="276"/>
      <c r="F16" s="292"/>
      <c r="G16" s="38">
        <f>SUM(G5:G15)</f>
        <v>0</v>
      </c>
    </row>
    <row r="17" spans="1:12" ht="15.75" customHeight="1" thickBot="1" x14ac:dyDescent="0.4">
      <c r="A17" s="277"/>
      <c r="B17" s="278"/>
      <c r="C17" s="278"/>
      <c r="D17" s="278"/>
      <c r="E17" s="278"/>
      <c r="F17" s="278"/>
      <c r="G17" s="279"/>
    </row>
    <row r="18" spans="1:12" ht="15.5" thickBot="1" x14ac:dyDescent="0.4">
      <c r="A18" s="93"/>
      <c r="B18" s="274" t="s">
        <v>160</v>
      </c>
      <c r="C18" s="274"/>
      <c r="D18" s="274"/>
      <c r="E18" s="274"/>
      <c r="F18" s="274"/>
      <c r="G18" s="40">
        <f>(G16)*0.15</f>
        <v>0</v>
      </c>
      <c r="L18" s="95"/>
    </row>
    <row r="19" spans="1:12" ht="15.5" thickBot="1" x14ac:dyDescent="0.4">
      <c r="A19" s="93"/>
      <c r="B19" s="94"/>
      <c r="C19" s="94"/>
      <c r="D19" s="94"/>
      <c r="E19" s="94"/>
      <c r="F19" s="94"/>
      <c r="G19" s="39"/>
    </row>
    <row r="20" spans="1:12" ht="15.5" thickBot="1" x14ac:dyDescent="0.4">
      <c r="A20" s="312" t="s">
        <v>322</v>
      </c>
      <c r="B20" s="274"/>
      <c r="C20" s="274"/>
      <c r="D20" s="274"/>
      <c r="E20" s="274"/>
      <c r="F20" s="313"/>
      <c r="G20" s="40">
        <f>G16+G18</f>
        <v>0</v>
      </c>
    </row>
    <row r="21" spans="1:12" x14ac:dyDescent="0.35">
      <c r="A21" s="115" t="s">
        <v>162</v>
      </c>
      <c r="E21" s="116"/>
      <c r="F21" s="116"/>
      <c r="G21" s="117"/>
    </row>
    <row r="22" spans="1:12" ht="48" customHeight="1" x14ac:dyDescent="0.35">
      <c r="A22" s="34">
        <v>1</v>
      </c>
      <c r="B22" s="309" t="s">
        <v>189</v>
      </c>
      <c r="C22" s="310"/>
      <c r="D22" s="310"/>
      <c r="E22" s="310"/>
      <c r="F22" s="310"/>
      <c r="G22" s="311"/>
    </row>
    <row r="23" spans="1:12" ht="22" customHeight="1" x14ac:dyDescent="0.35">
      <c r="A23" s="34">
        <v>2</v>
      </c>
      <c r="B23" s="266" t="s">
        <v>165</v>
      </c>
      <c r="C23" s="266"/>
      <c r="D23" s="266"/>
      <c r="E23" s="266"/>
      <c r="F23" s="266"/>
      <c r="G23" s="267"/>
    </row>
    <row r="24" spans="1:12" ht="15" thickBot="1" x14ac:dyDescent="0.4">
      <c r="A24" s="118"/>
      <c r="B24" s="268"/>
      <c r="C24" s="268"/>
      <c r="D24" s="268"/>
      <c r="E24" s="268"/>
      <c r="F24" s="268"/>
      <c r="G24" s="269"/>
    </row>
  </sheetData>
  <mergeCells count="21">
    <mergeCell ref="B23:G23"/>
    <mergeCell ref="B24:G24"/>
    <mergeCell ref="B10:C10"/>
    <mergeCell ref="B12:C12"/>
    <mergeCell ref="B22:G22"/>
    <mergeCell ref="B14:C14"/>
    <mergeCell ref="A16:F16"/>
    <mergeCell ref="A17:G17"/>
    <mergeCell ref="B18:F18"/>
    <mergeCell ref="A20:F20"/>
    <mergeCell ref="F1:G1"/>
    <mergeCell ref="C2:G2"/>
    <mergeCell ref="B11:C11"/>
    <mergeCell ref="B13:C13"/>
    <mergeCell ref="A3:G3"/>
    <mergeCell ref="B4:C4"/>
    <mergeCell ref="B9:C9"/>
    <mergeCell ref="B5:C5"/>
    <mergeCell ref="B6:C6"/>
    <mergeCell ref="B7:C7"/>
    <mergeCell ref="B8:C8"/>
  </mergeCells>
  <pageMargins left="0.52" right="0.37" top="0.56000000000000005" bottom="0.47" header="0.3" footer="0.3"/>
  <pageSetup scale="8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2"/>
  <sheetViews>
    <sheetView view="pageBreakPreview" zoomScale="115" zoomScaleNormal="115" zoomScaleSheetLayoutView="115" workbookViewId="0">
      <selection activeCell="B1" sqref="B1:I2"/>
    </sheetView>
  </sheetViews>
  <sheetFormatPr defaultRowHeight="14.5" x14ac:dyDescent="0.35"/>
  <cols>
    <col min="2" max="2" width="31.6328125" bestFit="1" customWidth="1"/>
    <col min="3" max="3" width="21.453125" customWidth="1"/>
    <col min="4" max="4" width="18" customWidth="1"/>
    <col min="5" max="5" width="10.54296875" style="2" customWidth="1"/>
    <col min="6" max="6" width="9.08984375" style="2" customWidth="1"/>
    <col min="7" max="7" width="12.54296875" customWidth="1"/>
    <col min="8" max="8" width="12.36328125" bestFit="1" customWidth="1"/>
    <col min="9" max="9" width="14" bestFit="1" customWidth="1"/>
  </cols>
  <sheetData>
    <row r="1" spans="1:9" ht="21" customHeight="1" x14ac:dyDescent="0.35">
      <c r="A1" s="7"/>
      <c r="B1" s="319" t="s">
        <v>67</v>
      </c>
      <c r="C1" s="319"/>
      <c r="D1" s="319"/>
      <c r="E1" s="319"/>
      <c r="F1" s="319"/>
      <c r="G1" s="319"/>
      <c r="H1" s="319"/>
      <c r="I1" s="319"/>
    </row>
    <row r="2" spans="1:9" ht="21" customHeight="1" x14ac:dyDescent="0.35">
      <c r="A2" s="8"/>
      <c r="B2" s="319"/>
      <c r="C2" s="319"/>
      <c r="D2" s="319"/>
      <c r="E2" s="319"/>
      <c r="F2" s="319"/>
      <c r="G2" s="319"/>
      <c r="H2" s="319"/>
      <c r="I2" s="319"/>
    </row>
    <row r="3" spans="1:9" ht="15" customHeight="1" x14ac:dyDescent="0.35">
      <c r="A3" s="8"/>
      <c r="E3"/>
      <c r="F3"/>
      <c r="I3" s="24"/>
    </row>
    <row r="4" spans="1:9" ht="30" customHeight="1" x14ac:dyDescent="0.35">
      <c r="A4" s="8"/>
      <c r="B4" s="320" t="s">
        <v>25</v>
      </c>
      <c r="C4" s="320" t="s">
        <v>26</v>
      </c>
      <c r="D4" s="320" t="s">
        <v>27</v>
      </c>
      <c r="E4" s="322" t="s">
        <v>28</v>
      </c>
      <c r="F4" s="322"/>
      <c r="G4" s="320" t="s">
        <v>29</v>
      </c>
      <c r="H4" s="320" t="s">
        <v>30</v>
      </c>
      <c r="I4" s="320" t="s">
        <v>31</v>
      </c>
    </row>
    <row r="5" spans="1:9" ht="17.149999999999999" customHeight="1" x14ac:dyDescent="0.35">
      <c r="A5" s="8"/>
      <c r="B5" s="321"/>
      <c r="C5" s="321"/>
      <c r="D5" s="321"/>
      <c r="E5" s="9" t="s">
        <v>32</v>
      </c>
      <c r="F5" s="9" t="s">
        <v>33</v>
      </c>
      <c r="G5" s="321"/>
      <c r="H5" s="321"/>
      <c r="I5" s="321"/>
    </row>
    <row r="6" spans="1:9" ht="17.149999999999999" customHeight="1" x14ac:dyDescent="0.35">
      <c r="A6" s="8"/>
      <c r="B6" s="10" t="s">
        <v>34</v>
      </c>
      <c r="C6" s="1" t="s">
        <v>35</v>
      </c>
      <c r="D6" s="1" t="s">
        <v>35</v>
      </c>
      <c r="E6" s="11">
        <v>1</v>
      </c>
      <c r="F6" s="11">
        <v>0</v>
      </c>
      <c r="G6" s="11">
        <f>E6+F6</f>
        <v>1</v>
      </c>
      <c r="H6" s="12">
        <v>300000</v>
      </c>
      <c r="I6" s="12">
        <f>H6*G6</f>
        <v>300000</v>
      </c>
    </row>
    <row r="7" spans="1:9" ht="17.149999999999999" customHeight="1" x14ac:dyDescent="0.35">
      <c r="A7" s="8"/>
      <c r="B7" s="10" t="s">
        <v>36</v>
      </c>
      <c r="C7" s="1" t="s">
        <v>35</v>
      </c>
      <c r="D7" s="1" t="s">
        <v>35</v>
      </c>
      <c r="E7" s="11">
        <v>1</v>
      </c>
      <c r="F7" s="11">
        <v>0</v>
      </c>
      <c r="G7" s="11">
        <f t="shared" ref="G7:G14" si="0">E7+F7</f>
        <v>1</v>
      </c>
      <c r="H7" s="12">
        <v>125000</v>
      </c>
      <c r="I7" s="12">
        <f t="shared" ref="I7:I14" si="1">H7*G7</f>
        <v>125000</v>
      </c>
    </row>
    <row r="8" spans="1:9" ht="17.149999999999999" customHeight="1" x14ac:dyDescent="0.35">
      <c r="A8" s="8"/>
      <c r="B8" s="10" t="s">
        <v>37</v>
      </c>
      <c r="C8" s="1" t="s">
        <v>35</v>
      </c>
      <c r="D8" s="1" t="s">
        <v>35</v>
      </c>
      <c r="E8" s="11">
        <v>2</v>
      </c>
      <c r="F8" s="11">
        <v>1</v>
      </c>
      <c r="G8" s="11">
        <f t="shared" si="0"/>
        <v>3</v>
      </c>
      <c r="H8" s="12">
        <v>225000</v>
      </c>
      <c r="I8" s="12">
        <f t="shared" si="1"/>
        <v>675000</v>
      </c>
    </row>
    <row r="9" spans="1:9" ht="17.149999999999999" customHeight="1" x14ac:dyDescent="0.35">
      <c r="A9" s="8"/>
      <c r="B9" s="10" t="s">
        <v>38</v>
      </c>
      <c r="C9" s="315" t="s">
        <v>39</v>
      </c>
      <c r="D9" s="315">
        <v>3</v>
      </c>
      <c r="E9" s="11">
        <v>1</v>
      </c>
      <c r="F9" s="11">
        <v>0</v>
      </c>
      <c r="G9" s="11">
        <f t="shared" si="0"/>
        <v>1</v>
      </c>
      <c r="H9" s="12">
        <v>150000</v>
      </c>
      <c r="I9" s="12">
        <f t="shared" si="1"/>
        <v>150000</v>
      </c>
    </row>
    <row r="10" spans="1:9" ht="17.149999999999999" customHeight="1" x14ac:dyDescent="0.35">
      <c r="A10" s="8"/>
      <c r="B10" s="10" t="s">
        <v>68</v>
      </c>
      <c r="C10" s="317"/>
      <c r="D10" s="317"/>
      <c r="E10" s="11">
        <v>1</v>
      </c>
      <c r="F10" s="11">
        <v>1</v>
      </c>
      <c r="G10" s="11">
        <f t="shared" si="0"/>
        <v>2</v>
      </c>
      <c r="H10" s="12">
        <v>75000</v>
      </c>
      <c r="I10" s="12">
        <f t="shared" si="1"/>
        <v>150000</v>
      </c>
    </row>
    <row r="11" spans="1:9" ht="17.149999999999999" customHeight="1" x14ac:dyDescent="0.35">
      <c r="A11" s="8"/>
      <c r="B11" s="10" t="s">
        <v>38</v>
      </c>
      <c r="C11" s="315" t="s">
        <v>40</v>
      </c>
      <c r="D11" s="315" t="s">
        <v>69</v>
      </c>
      <c r="E11" s="11">
        <v>1</v>
      </c>
      <c r="F11" s="11">
        <v>1</v>
      </c>
      <c r="G11" s="11">
        <f t="shared" si="0"/>
        <v>2</v>
      </c>
      <c r="H11" s="12">
        <v>150000</v>
      </c>
      <c r="I11" s="12">
        <f t="shared" si="1"/>
        <v>300000</v>
      </c>
    </row>
    <row r="12" spans="1:9" ht="17.149999999999999" customHeight="1" x14ac:dyDescent="0.35">
      <c r="A12" s="8"/>
      <c r="B12" s="10" t="s">
        <v>68</v>
      </c>
      <c r="C12" s="317"/>
      <c r="D12" s="317"/>
      <c r="E12" s="11">
        <v>1</v>
      </c>
      <c r="F12" s="11">
        <v>0</v>
      </c>
      <c r="G12" s="11">
        <f t="shared" si="0"/>
        <v>1</v>
      </c>
      <c r="H12" s="12">
        <v>75000</v>
      </c>
      <c r="I12" s="12">
        <f t="shared" si="1"/>
        <v>75000</v>
      </c>
    </row>
    <row r="13" spans="1:9" ht="36.75" customHeight="1" x14ac:dyDescent="0.35">
      <c r="A13" s="8"/>
      <c r="B13" s="10" t="s">
        <v>38</v>
      </c>
      <c r="C13" s="318" t="s">
        <v>42</v>
      </c>
      <c r="D13" s="315" t="s">
        <v>70</v>
      </c>
      <c r="E13" s="1">
        <v>2</v>
      </c>
      <c r="F13" s="1">
        <v>1</v>
      </c>
      <c r="G13" s="11">
        <f t="shared" si="0"/>
        <v>3</v>
      </c>
      <c r="H13" s="12">
        <v>150000</v>
      </c>
      <c r="I13" s="12">
        <f t="shared" si="1"/>
        <v>450000</v>
      </c>
    </row>
    <row r="14" spans="1:9" ht="36.75" customHeight="1" x14ac:dyDescent="0.35">
      <c r="A14" s="8"/>
      <c r="B14" s="10" t="s">
        <v>68</v>
      </c>
      <c r="C14" s="318"/>
      <c r="D14" s="317"/>
      <c r="E14" s="26">
        <v>2</v>
      </c>
      <c r="F14" s="26">
        <v>1</v>
      </c>
      <c r="G14" s="11">
        <f t="shared" si="0"/>
        <v>3</v>
      </c>
      <c r="H14" s="12">
        <v>75000</v>
      </c>
      <c r="I14" s="12">
        <f t="shared" si="1"/>
        <v>225000</v>
      </c>
    </row>
    <row r="15" spans="1:9" x14ac:dyDescent="0.35">
      <c r="A15" s="8"/>
      <c r="D15" s="9" t="s">
        <v>44</v>
      </c>
      <c r="E15" s="14">
        <f>SUM(E6:E14)</f>
        <v>12</v>
      </c>
      <c r="F15" s="14">
        <f>SUM(F6:F14)</f>
        <v>5</v>
      </c>
      <c r="G15" s="14">
        <f>SUM(G6:G14)</f>
        <v>17</v>
      </c>
      <c r="H15" s="27"/>
      <c r="I15" s="6"/>
    </row>
    <row r="16" spans="1:9" x14ac:dyDescent="0.35">
      <c r="A16" s="8"/>
      <c r="H16" s="27"/>
      <c r="I16" s="6"/>
    </row>
    <row r="17" spans="1:9" ht="17.149999999999999" customHeight="1" x14ac:dyDescent="0.35">
      <c r="A17" s="8"/>
      <c r="E17" s="314" t="s">
        <v>45</v>
      </c>
      <c r="F17" s="314"/>
      <c r="G17" s="314"/>
      <c r="H17" s="12"/>
      <c r="I17" s="12"/>
    </row>
    <row r="18" spans="1:9" ht="17.149999999999999" customHeight="1" x14ac:dyDescent="0.35">
      <c r="A18" s="8"/>
      <c r="B18" s="15" t="s">
        <v>46</v>
      </c>
      <c r="C18" s="1" t="s">
        <v>35</v>
      </c>
      <c r="D18" s="1" t="s">
        <v>35</v>
      </c>
      <c r="E18" s="11">
        <v>1</v>
      </c>
      <c r="F18" s="11">
        <v>0</v>
      </c>
      <c r="G18" s="11">
        <v>1</v>
      </c>
      <c r="H18" s="12">
        <v>300000</v>
      </c>
      <c r="I18" s="12">
        <f t="shared" ref="I18:I23" si="2">H18*G18</f>
        <v>300000</v>
      </c>
    </row>
    <row r="19" spans="1:9" ht="17.149999999999999" customHeight="1" x14ac:dyDescent="0.35">
      <c r="A19" s="8"/>
      <c r="B19" s="15" t="s">
        <v>47</v>
      </c>
      <c r="C19" s="315" t="s">
        <v>48</v>
      </c>
      <c r="D19" s="315" t="s">
        <v>49</v>
      </c>
      <c r="E19" s="16">
        <v>1</v>
      </c>
      <c r="F19" s="11">
        <v>0</v>
      </c>
      <c r="G19" s="16">
        <f>E19</f>
        <v>1</v>
      </c>
      <c r="H19" s="12">
        <v>50000</v>
      </c>
      <c r="I19" s="12">
        <f t="shared" si="2"/>
        <v>50000</v>
      </c>
    </row>
    <row r="20" spans="1:9" ht="17.149999999999999" customHeight="1" x14ac:dyDescent="0.35">
      <c r="A20" s="8"/>
      <c r="B20" s="15" t="s">
        <v>50</v>
      </c>
      <c r="C20" s="316"/>
      <c r="D20" s="316"/>
      <c r="E20" s="16">
        <v>8</v>
      </c>
      <c r="F20" s="11">
        <v>0</v>
      </c>
      <c r="G20" s="16">
        <f t="shared" ref="G20:G34" si="3">E20</f>
        <v>8</v>
      </c>
      <c r="H20" s="12">
        <v>25000</v>
      </c>
      <c r="I20" s="12">
        <f t="shared" si="2"/>
        <v>200000</v>
      </c>
    </row>
    <row r="21" spans="1:9" ht="17.149999999999999" customHeight="1" x14ac:dyDescent="0.35">
      <c r="A21" s="8"/>
      <c r="B21" s="15" t="s">
        <v>51</v>
      </c>
      <c r="C21" s="317"/>
      <c r="D21" s="317"/>
      <c r="E21" s="16">
        <v>2</v>
      </c>
      <c r="F21" s="11">
        <v>0</v>
      </c>
      <c r="G21" s="16">
        <f t="shared" si="3"/>
        <v>2</v>
      </c>
      <c r="H21" s="12">
        <v>25000</v>
      </c>
      <c r="I21" s="12">
        <f t="shared" si="2"/>
        <v>50000</v>
      </c>
    </row>
    <row r="22" spans="1:9" ht="17.149999999999999" customHeight="1" x14ac:dyDescent="0.35">
      <c r="A22" s="8"/>
      <c r="B22" s="15" t="s">
        <v>52</v>
      </c>
      <c r="C22" s="1" t="s">
        <v>35</v>
      </c>
      <c r="D22" s="1" t="s">
        <v>35</v>
      </c>
      <c r="E22" s="16">
        <v>6</v>
      </c>
      <c r="F22" s="11">
        <v>0</v>
      </c>
      <c r="G22" s="16">
        <f t="shared" si="3"/>
        <v>6</v>
      </c>
      <c r="H22" s="12">
        <v>25000</v>
      </c>
      <c r="I22" s="12">
        <f t="shared" si="2"/>
        <v>150000</v>
      </c>
    </row>
    <row r="23" spans="1:9" ht="17.149999999999999" customHeight="1" x14ac:dyDescent="0.35">
      <c r="A23" s="8"/>
      <c r="B23" s="15" t="s">
        <v>53</v>
      </c>
      <c r="C23" s="1" t="s">
        <v>35</v>
      </c>
      <c r="D23" s="1" t="s">
        <v>35</v>
      </c>
      <c r="E23" s="16">
        <v>2</v>
      </c>
      <c r="F23" s="11">
        <v>0</v>
      </c>
      <c r="G23" s="16">
        <f t="shared" si="3"/>
        <v>2</v>
      </c>
      <c r="H23" s="12">
        <v>25000</v>
      </c>
      <c r="I23" s="12">
        <f t="shared" si="2"/>
        <v>50000</v>
      </c>
    </row>
    <row r="24" spans="1:9" ht="17.149999999999999" customHeight="1" x14ac:dyDescent="0.35">
      <c r="A24" s="8"/>
      <c r="D24" s="9" t="s">
        <v>44</v>
      </c>
      <c r="E24" s="14">
        <f>SUM(E18:E23)</f>
        <v>20</v>
      </c>
      <c r="F24" s="14">
        <f>SUM(F18:F23)</f>
        <v>0</v>
      </c>
      <c r="G24" s="14">
        <f>SUM(G18:G23)</f>
        <v>20</v>
      </c>
      <c r="H24" s="12"/>
      <c r="I24" s="12"/>
    </row>
    <row r="25" spans="1:9" ht="17.149999999999999" customHeight="1" x14ac:dyDescent="0.35">
      <c r="A25" s="8"/>
      <c r="E25"/>
      <c r="F25"/>
      <c r="H25" s="27"/>
      <c r="I25" s="6"/>
    </row>
    <row r="26" spans="1:9" ht="17.149999999999999" customHeight="1" x14ac:dyDescent="0.35">
      <c r="A26" s="8"/>
      <c r="B26" s="10" t="s">
        <v>54</v>
      </c>
      <c r="C26" s="1" t="s">
        <v>35</v>
      </c>
      <c r="D26" s="1" t="s">
        <v>35</v>
      </c>
      <c r="E26" s="11">
        <v>1</v>
      </c>
      <c r="F26" s="11">
        <v>0</v>
      </c>
      <c r="G26" s="11">
        <v>1</v>
      </c>
      <c r="H26" s="12">
        <v>300000</v>
      </c>
      <c r="I26" s="12">
        <f t="shared" ref="I26:I34" si="4">H26*G26</f>
        <v>300000</v>
      </c>
    </row>
    <row r="27" spans="1:9" ht="17.149999999999999" customHeight="1" x14ac:dyDescent="0.35">
      <c r="A27" s="8"/>
      <c r="B27" s="10" t="s">
        <v>55</v>
      </c>
      <c r="C27" s="1" t="s">
        <v>35</v>
      </c>
      <c r="D27" s="1" t="s">
        <v>35</v>
      </c>
      <c r="E27" s="11">
        <v>1</v>
      </c>
      <c r="F27" s="11">
        <v>1</v>
      </c>
      <c r="G27" s="11">
        <v>2</v>
      </c>
      <c r="H27" s="12">
        <v>125000</v>
      </c>
      <c r="I27" s="12">
        <f t="shared" si="4"/>
        <v>250000</v>
      </c>
    </row>
    <row r="28" spans="1:9" ht="17.149999999999999" customHeight="1" x14ac:dyDescent="0.35">
      <c r="A28" s="8"/>
      <c r="B28" s="10" t="s">
        <v>56</v>
      </c>
      <c r="C28" s="1" t="s">
        <v>35</v>
      </c>
      <c r="D28" s="1" t="s">
        <v>35</v>
      </c>
      <c r="E28" s="11">
        <v>1</v>
      </c>
      <c r="F28" s="11" t="s">
        <v>35</v>
      </c>
      <c r="G28" s="11">
        <v>1</v>
      </c>
      <c r="H28" s="12">
        <v>125000</v>
      </c>
      <c r="I28" s="12">
        <f t="shared" si="4"/>
        <v>125000</v>
      </c>
    </row>
    <row r="29" spans="1:9" ht="17.149999999999999" customHeight="1" x14ac:dyDescent="0.35">
      <c r="A29" s="8"/>
      <c r="B29" s="10" t="s">
        <v>57</v>
      </c>
      <c r="C29" s="1" t="s">
        <v>35</v>
      </c>
      <c r="D29" s="1" t="s">
        <v>35</v>
      </c>
      <c r="E29" s="11">
        <v>1</v>
      </c>
      <c r="F29" s="11" t="s">
        <v>35</v>
      </c>
      <c r="G29" s="11">
        <v>1</v>
      </c>
      <c r="H29" s="12">
        <v>125000</v>
      </c>
      <c r="I29" s="12">
        <f t="shared" si="4"/>
        <v>125000</v>
      </c>
    </row>
    <row r="30" spans="1:9" ht="17.149999999999999" customHeight="1" x14ac:dyDescent="0.35">
      <c r="A30" s="8"/>
      <c r="B30" s="15" t="s">
        <v>58</v>
      </c>
      <c r="C30" s="1" t="s">
        <v>35</v>
      </c>
      <c r="D30" s="1" t="s">
        <v>35</v>
      </c>
      <c r="E30" s="16">
        <v>2</v>
      </c>
      <c r="F30" s="11" t="s">
        <v>35</v>
      </c>
      <c r="G30" s="16">
        <f t="shared" si="3"/>
        <v>2</v>
      </c>
      <c r="H30" s="12">
        <v>25000</v>
      </c>
      <c r="I30" s="12">
        <f t="shared" si="4"/>
        <v>50000</v>
      </c>
    </row>
    <row r="31" spans="1:9" ht="17.149999999999999" customHeight="1" x14ac:dyDescent="0.35">
      <c r="A31" s="8"/>
      <c r="B31" s="15" t="s">
        <v>59</v>
      </c>
      <c r="C31" s="1" t="s">
        <v>35</v>
      </c>
      <c r="D31" s="1" t="s">
        <v>35</v>
      </c>
      <c r="E31" s="16">
        <v>4</v>
      </c>
      <c r="F31" s="11" t="s">
        <v>35</v>
      </c>
      <c r="G31" s="16">
        <f t="shared" si="3"/>
        <v>4</v>
      </c>
      <c r="H31" s="12">
        <v>25000</v>
      </c>
      <c r="I31" s="12">
        <f t="shared" si="4"/>
        <v>100000</v>
      </c>
    </row>
    <row r="32" spans="1:9" ht="17.149999999999999" customHeight="1" x14ac:dyDescent="0.35">
      <c r="A32" s="8"/>
      <c r="B32" s="15" t="s">
        <v>60</v>
      </c>
      <c r="C32" s="1" t="s">
        <v>35</v>
      </c>
      <c r="D32" s="1" t="s">
        <v>35</v>
      </c>
      <c r="E32" s="16">
        <v>2</v>
      </c>
      <c r="F32" s="11" t="s">
        <v>35</v>
      </c>
      <c r="G32" s="16">
        <f t="shared" si="3"/>
        <v>2</v>
      </c>
      <c r="H32" s="12">
        <v>25000</v>
      </c>
      <c r="I32" s="12">
        <f t="shared" si="4"/>
        <v>50000</v>
      </c>
    </row>
    <row r="33" spans="1:9" ht="17.149999999999999" customHeight="1" x14ac:dyDescent="0.35">
      <c r="A33" s="8"/>
      <c r="B33" s="15" t="s">
        <v>61</v>
      </c>
      <c r="C33" s="1" t="s">
        <v>35</v>
      </c>
      <c r="D33" s="1" t="s">
        <v>35</v>
      </c>
      <c r="E33" s="16">
        <v>1</v>
      </c>
      <c r="F33" s="11" t="s">
        <v>35</v>
      </c>
      <c r="G33" s="16">
        <f t="shared" si="3"/>
        <v>1</v>
      </c>
      <c r="H33" s="12">
        <v>40000</v>
      </c>
      <c r="I33" s="12">
        <f t="shared" si="4"/>
        <v>40000</v>
      </c>
    </row>
    <row r="34" spans="1:9" ht="17.149999999999999" customHeight="1" x14ac:dyDescent="0.35">
      <c r="A34" s="8"/>
      <c r="B34" s="15" t="s">
        <v>62</v>
      </c>
      <c r="C34" s="1" t="s">
        <v>35</v>
      </c>
      <c r="D34" s="1" t="s">
        <v>35</v>
      </c>
      <c r="E34" s="16">
        <v>2</v>
      </c>
      <c r="F34" s="11" t="s">
        <v>35</v>
      </c>
      <c r="G34" s="16">
        <f t="shared" si="3"/>
        <v>2</v>
      </c>
      <c r="H34" s="12">
        <v>25000</v>
      </c>
      <c r="I34" s="12">
        <f t="shared" si="4"/>
        <v>50000</v>
      </c>
    </row>
    <row r="35" spans="1:9" x14ac:dyDescent="0.35">
      <c r="A35" s="8"/>
      <c r="D35" s="9" t="s">
        <v>44</v>
      </c>
      <c r="E35" s="14">
        <f>SUM(E26:E34)</f>
        <v>15</v>
      </c>
      <c r="F35" s="14">
        <f>SUM(F26:F34)</f>
        <v>1</v>
      </c>
      <c r="G35" s="14">
        <f>SUM(G26:G34)</f>
        <v>16</v>
      </c>
      <c r="I35" s="28"/>
    </row>
    <row r="36" spans="1:9" x14ac:dyDescent="0.35">
      <c r="A36" s="8"/>
      <c r="D36" s="4"/>
      <c r="E36" s="21"/>
      <c r="F36" s="21"/>
      <c r="G36" s="4"/>
    </row>
    <row r="37" spans="1:9" ht="17.149999999999999" customHeight="1" x14ac:dyDescent="0.35">
      <c r="A37" s="8"/>
      <c r="E37" s="22">
        <f>E15+E24+E35</f>
        <v>47</v>
      </c>
      <c r="F37" s="22">
        <f>F15+F24+F35</f>
        <v>6</v>
      </c>
      <c r="G37" s="22">
        <f>G15+G24+G35</f>
        <v>53</v>
      </c>
      <c r="I37" s="29">
        <f>SUM(I6:I34)</f>
        <v>4340000</v>
      </c>
    </row>
    <row r="38" spans="1:9" x14ac:dyDescent="0.35">
      <c r="A38" s="23"/>
      <c r="B38" s="24"/>
      <c r="C38" s="24"/>
      <c r="D38" s="24"/>
      <c r="E38" s="25"/>
      <c r="F38" s="25"/>
      <c r="G38" s="24"/>
      <c r="H38" s="24"/>
    </row>
    <row r="39" spans="1:9" x14ac:dyDescent="0.35">
      <c r="A39" t="s">
        <v>63</v>
      </c>
    </row>
    <row r="40" spans="1:9" x14ac:dyDescent="0.35">
      <c r="A40" t="s">
        <v>64</v>
      </c>
    </row>
    <row r="41" spans="1:9" x14ac:dyDescent="0.35">
      <c r="A41" t="s">
        <v>65</v>
      </c>
    </row>
    <row r="42" spans="1:9" x14ac:dyDescent="0.35">
      <c r="A42" t="s">
        <v>66</v>
      </c>
    </row>
  </sheetData>
  <mergeCells count="17">
    <mergeCell ref="B1:I2"/>
    <mergeCell ref="B4:B5"/>
    <mergeCell ref="C4:C5"/>
    <mergeCell ref="D4:D5"/>
    <mergeCell ref="E4:F4"/>
    <mergeCell ref="G4:G5"/>
    <mergeCell ref="H4:H5"/>
    <mergeCell ref="I4:I5"/>
    <mergeCell ref="E17:G17"/>
    <mergeCell ref="C19:C21"/>
    <mergeCell ref="D19:D21"/>
    <mergeCell ref="C9:C10"/>
    <mergeCell ref="D9:D10"/>
    <mergeCell ref="C11:C12"/>
    <mergeCell ref="D11:D12"/>
    <mergeCell ref="C13:C14"/>
    <mergeCell ref="D13:D14"/>
  </mergeCells>
  <printOptions horizontalCentered="1" verticalCentered="1"/>
  <pageMargins left="0.7" right="0.7" top="0.75" bottom="0.75" header="0.3" footer="0.3"/>
  <pageSetup paperSize="9" scale="6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39"/>
  <sheetViews>
    <sheetView view="pageBreakPreview" zoomScale="115" zoomScaleNormal="115" zoomScaleSheetLayoutView="115" workbookViewId="0">
      <selection activeCell="E8" sqref="E8"/>
    </sheetView>
  </sheetViews>
  <sheetFormatPr defaultRowHeight="14.5" x14ac:dyDescent="0.35"/>
  <cols>
    <col min="2" max="2" width="31.6328125" bestFit="1" customWidth="1"/>
    <col min="3" max="3" width="21.453125" customWidth="1"/>
    <col min="4" max="4" width="18" customWidth="1"/>
    <col min="5" max="5" width="10.54296875" style="2" customWidth="1"/>
    <col min="6" max="6" width="9.08984375" style="2"/>
    <col min="7" max="7" width="12.54296875" customWidth="1"/>
    <col min="8" max="8" width="10.08984375" customWidth="1"/>
    <col min="9" max="9" width="11.6328125" customWidth="1"/>
  </cols>
  <sheetData>
    <row r="1" spans="1:9" ht="21" customHeight="1" x14ac:dyDescent="0.35">
      <c r="A1" s="7"/>
      <c r="B1" s="319" t="s">
        <v>24</v>
      </c>
      <c r="C1" s="319"/>
      <c r="D1" s="319"/>
      <c r="E1" s="319"/>
      <c r="F1" s="319"/>
      <c r="G1" s="319"/>
      <c r="H1" s="319"/>
      <c r="I1" s="319"/>
    </row>
    <row r="2" spans="1:9" ht="21" customHeight="1" x14ac:dyDescent="0.35">
      <c r="A2" s="8"/>
      <c r="B2" s="319"/>
      <c r="C2" s="319"/>
      <c r="D2" s="319"/>
      <c r="E2" s="319"/>
      <c r="F2" s="319"/>
      <c r="G2" s="319"/>
      <c r="H2" s="319"/>
      <c r="I2" s="319"/>
    </row>
    <row r="3" spans="1:9" ht="15" customHeight="1" x14ac:dyDescent="0.35">
      <c r="A3" s="8"/>
      <c r="H3" s="8"/>
    </row>
    <row r="4" spans="1:9" ht="30" customHeight="1" x14ac:dyDescent="0.35">
      <c r="A4" s="8"/>
      <c r="B4" s="320" t="s">
        <v>25</v>
      </c>
      <c r="C4" s="320" t="s">
        <v>26</v>
      </c>
      <c r="D4" s="320" t="s">
        <v>27</v>
      </c>
      <c r="E4" s="322" t="s">
        <v>28</v>
      </c>
      <c r="F4" s="322"/>
      <c r="G4" s="320" t="s">
        <v>29</v>
      </c>
      <c r="H4" s="320" t="s">
        <v>30</v>
      </c>
      <c r="I4" s="320" t="s">
        <v>31</v>
      </c>
    </row>
    <row r="5" spans="1:9" ht="17.149999999999999" customHeight="1" x14ac:dyDescent="0.35">
      <c r="A5" s="8"/>
      <c r="B5" s="321"/>
      <c r="C5" s="321"/>
      <c r="D5" s="321"/>
      <c r="E5" s="9" t="s">
        <v>32</v>
      </c>
      <c r="F5" s="9" t="s">
        <v>33</v>
      </c>
      <c r="G5" s="321"/>
      <c r="H5" s="321"/>
      <c r="I5" s="321"/>
    </row>
    <row r="6" spans="1:9" ht="17.149999999999999" customHeight="1" x14ac:dyDescent="0.35">
      <c r="A6" s="8"/>
      <c r="B6" s="10" t="s">
        <v>34</v>
      </c>
      <c r="C6" s="1" t="s">
        <v>35</v>
      </c>
      <c r="D6" s="1" t="s">
        <v>35</v>
      </c>
      <c r="E6" s="11">
        <v>1</v>
      </c>
      <c r="F6" s="11">
        <v>0</v>
      </c>
      <c r="G6" s="11">
        <f>E6+F6</f>
        <v>1</v>
      </c>
      <c r="H6" s="12">
        <v>300000</v>
      </c>
      <c r="I6" s="12">
        <f>G6*H6</f>
        <v>300000</v>
      </c>
    </row>
    <row r="7" spans="1:9" ht="17.149999999999999" customHeight="1" x14ac:dyDescent="0.35">
      <c r="A7" s="8"/>
      <c r="B7" s="10" t="s">
        <v>36</v>
      </c>
      <c r="C7" s="1" t="s">
        <v>35</v>
      </c>
      <c r="D7" s="1" t="s">
        <v>35</v>
      </c>
      <c r="E7" s="11">
        <v>1</v>
      </c>
      <c r="F7" s="11">
        <v>0</v>
      </c>
      <c r="G7" s="11">
        <f t="shared" ref="G7:G11" si="0">E7+F7</f>
        <v>1</v>
      </c>
      <c r="H7" s="12">
        <v>125000</v>
      </c>
      <c r="I7" s="12">
        <f t="shared" ref="I7:I11" si="1">G7*H7</f>
        <v>125000</v>
      </c>
    </row>
    <row r="8" spans="1:9" ht="17.149999999999999" customHeight="1" x14ac:dyDescent="0.35">
      <c r="A8" s="8"/>
      <c r="B8" s="10" t="s">
        <v>37</v>
      </c>
      <c r="C8" s="1" t="s">
        <v>35</v>
      </c>
      <c r="D8" s="1" t="s">
        <v>35</v>
      </c>
      <c r="E8" s="11">
        <v>1</v>
      </c>
      <c r="F8" s="11">
        <v>1</v>
      </c>
      <c r="G8" s="11">
        <f t="shared" si="0"/>
        <v>2</v>
      </c>
      <c r="H8" s="12">
        <v>225000</v>
      </c>
      <c r="I8" s="12">
        <f t="shared" si="1"/>
        <v>450000</v>
      </c>
    </row>
    <row r="9" spans="1:9" ht="17.149999999999999" customHeight="1" x14ac:dyDescent="0.35">
      <c r="A9" s="8"/>
      <c r="B9" s="10" t="s">
        <v>38</v>
      </c>
      <c r="C9" s="13" t="s">
        <v>39</v>
      </c>
      <c r="D9" s="13">
        <v>1</v>
      </c>
      <c r="E9" s="11">
        <v>1</v>
      </c>
      <c r="F9" s="323">
        <v>1</v>
      </c>
      <c r="G9" s="11">
        <f t="shared" si="0"/>
        <v>2</v>
      </c>
      <c r="H9" s="12">
        <v>150000</v>
      </c>
      <c r="I9" s="12">
        <f t="shared" si="1"/>
        <v>300000</v>
      </c>
    </row>
    <row r="10" spans="1:9" ht="36" customHeight="1" x14ac:dyDescent="0.35">
      <c r="A10" s="8"/>
      <c r="B10" s="10" t="s">
        <v>38</v>
      </c>
      <c r="C10" s="13" t="s">
        <v>40</v>
      </c>
      <c r="D10" s="13" t="s">
        <v>41</v>
      </c>
      <c r="E10" s="11">
        <v>1</v>
      </c>
      <c r="F10" s="324"/>
      <c r="G10" s="11">
        <f t="shared" si="0"/>
        <v>1</v>
      </c>
      <c r="H10" s="12">
        <v>150000</v>
      </c>
      <c r="I10" s="12">
        <f t="shared" si="1"/>
        <v>150000</v>
      </c>
    </row>
    <row r="11" spans="1:9" ht="62.25" customHeight="1" x14ac:dyDescent="0.35">
      <c r="A11" s="8"/>
      <c r="B11" s="10" t="s">
        <v>38</v>
      </c>
      <c r="C11" s="1" t="s">
        <v>42</v>
      </c>
      <c r="D11" s="13" t="s">
        <v>43</v>
      </c>
      <c r="E11" s="1">
        <v>2</v>
      </c>
      <c r="F11" s="1">
        <v>1</v>
      </c>
      <c r="G11" s="11">
        <f t="shared" si="0"/>
        <v>3</v>
      </c>
      <c r="H11" s="12">
        <v>150000</v>
      </c>
      <c r="I11" s="12">
        <f t="shared" si="1"/>
        <v>450000</v>
      </c>
    </row>
    <row r="12" spans="1:9" x14ac:dyDescent="0.35">
      <c r="A12" s="8"/>
      <c r="D12" s="9" t="s">
        <v>44</v>
      </c>
      <c r="E12" s="14">
        <f>SUM(E6:E11)</f>
        <v>7</v>
      </c>
      <c r="F12" s="14">
        <f>SUM(F6:F11)</f>
        <v>3</v>
      </c>
      <c r="G12" s="14">
        <f>SUM(G6:G11)</f>
        <v>10</v>
      </c>
    </row>
    <row r="13" spans="1:9" x14ac:dyDescent="0.35">
      <c r="A13" s="8"/>
    </row>
    <row r="14" spans="1:9" ht="17.149999999999999" customHeight="1" x14ac:dyDescent="0.35">
      <c r="A14" s="8"/>
      <c r="E14" s="314" t="s">
        <v>45</v>
      </c>
      <c r="F14" s="314"/>
      <c r="G14" s="314"/>
    </row>
    <row r="15" spans="1:9" ht="17.149999999999999" customHeight="1" x14ac:dyDescent="0.35">
      <c r="A15" s="8"/>
      <c r="B15" s="15" t="s">
        <v>46</v>
      </c>
      <c r="C15" s="1" t="s">
        <v>35</v>
      </c>
      <c r="D15" s="1" t="s">
        <v>35</v>
      </c>
      <c r="E15" s="11">
        <v>1</v>
      </c>
      <c r="F15" s="11">
        <v>0</v>
      </c>
      <c r="G15" s="11">
        <f t="shared" ref="G15:G20" si="2">E15+F15</f>
        <v>1</v>
      </c>
      <c r="H15" s="12">
        <v>300000</v>
      </c>
      <c r="I15" s="12">
        <f t="shared" ref="I15:I20" si="3">G15*H15</f>
        <v>300000</v>
      </c>
    </row>
    <row r="16" spans="1:9" ht="17.149999999999999" customHeight="1" x14ac:dyDescent="0.35">
      <c r="A16" s="8"/>
      <c r="B16" s="15" t="s">
        <v>47</v>
      </c>
      <c r="C16" s="315" t="s">
        <v>48</v>
      </c>
      <c r="D16" s="315" t="s">
        <v>49</v>
      </c>
      <c r="E16" s="16">
        <v>1</v>
      </c>
      <c r="F16" s="16">
        <v>0</v>
      </c>
      <c r="G16" s="11">
        <f t="shared" si="2"/>
        <v>1</v>
      </c>
      <c r="H16" s="12">
        <v>50000</v>
      </c>
      <c r="I16" s="12">
        <f t="shared" si="3"/>
        <v>50000</v>
      </c>
    </row>
    <row r="17" spans="1:9" ht="17.149999999999999" customHeight="1" x14ac:dyDescent="0.35">
      <c r="A17" s="8"/>
      <c r="B17" s="15" t="s">
        <v>50</v>
      </c>
      <c r="C17" s="316"/>
      <c r="D17" s="316"/>
      <c r="E17" s="16">
        <v>6</v>
      </c>
      <c r="F17" s="16">
        <v>0</v>
      </c>
      <c r="G17" s="11">
        <f t="shared" si="2"/>
        <v>6</v>
      </c>
      <c r="H17" s="12">
        <v>25000</v>
      </c>
      <c r="I17" s="12">
        <f t="shared" si="3"/>
        <v>150000</v>
      </c>
    </row>
    <row r="18" spans="1:9" ht="17.149999999999999" customHeight="1" x14ac:dyDescent="0.35">
      <c r="A18" s="8"/>
      <c r="B18" s="15" t="s">
        <v>51</v>
      </c>
      <c r="C18" s="317"/>
      <c r="D18" s="317"/>
      <c r="E18" s="16">
        <v>2</v>
      </c>
      <c r="F18" s="16">
        <v>0</v>
      </c>
      <c r="G18" s="11">
        <f t="shared" si="2"/>
        <v>2</v>
      </c>
      <c r="H18" s="12">
        <v>25000</v>
      </c>
      <c r="I18" s="12">
        <f t="shared" si="3"/>
        <v>50000</v>
      </c>
    </row>
    <row r="19" spans="1:9" ht="17.149999999999999" customHeight="1" x14ac:dyDescent="0.35">
      <c r="A19" s="8"/>
      <c r="B19" s="15" t="s">
        <v>52</v>
      </c>
      <c r="C19" s="1" t="s">
        <v>35</v>
      </c>
      <c r="D19" s="1" t="s">
        <v>35</v>
      </c>
      <c r="E19" s="16">
        <v>4</v>
      </c>
      <c r="F19" s="16">
        <v>0</v>
      </c>
      <c r="G19" s="11">
        <f t="shared" si="2"/>
        <v>4</v>
      </c>
      <c r="H19" s="12">
        <v>25000</v>
      </c>
      <c r="I19" s="12">
        <f t="shared" si="3"/>
        <v>100000</v>
      </c>
    </row>
    <row r="20" spans="1:9" ht="17.149999999999999" customHeight="1" x14ac:dyDescent="0.35">
      <c r="A20" s="8"/>
      <c r="B20" s="15" t="s">
        <v>53</v>
      </c>
      <c r="C20" s="1" t="s">
        <v>35</v>
      </c>
      <c r="D20" s="1" t="s">
        <v>35</v>
      </c>
      <c r="E20" s="16">
        <v>2</v>
      </c>
      <c r="F20" s="16">
        <v>0</v>
      </c>
      <c r="G20" s="11">
        <f t="shared" si="2"/>
        <v>2</v>
      </c>
      <c r="H20" s="12">
        <v>25000</v>
      </c>
      <c r="I20" s="12">
        <f t="shared" si="3"/>
        <v>50000</v>
      </c>
    </row>
    <row r="21" spans="1:9" ht="17.149999999999999" customHeight="1" x14ac:dyDescent="0.35">
      <c r="A21" s="8"/>
      <c r="D21" s="9" t="s">
        <v>44</v>
      </c>
      <c r="E21" s="14">
        <f>SUM(E15:E20)</f>
        <v>16</v>
      </c>
      <c r="F21" s="14">
        <f>SUM(F15:F20)</f>
        <v>0</v>
      </c>
      <c r="G21" s="14">
        <f>SUM(G15:G20)</f>
        <v>16</v>
      </c>
    </row>
    <row r="22" spans="1:9" ht="17.149999999999999" customHeight="1" x14ac:dyDescent="0.35">
      <c r="A22" s="8"/>
      <c r="D22" s="17"/>
      <c r="E22" s="18"/>
      <c r="F22" s="19"/>
    </row>
    <row r="23" spans="1:9" ht="17.149999999999999" customHeight="1" x14ac:dyDescent="0.35">
      <c r="A23" s="8"/>
      <c r="B23" s="10" t="s">
        <v>54</v>
      </c>
      <c r="C23" s="1" t="s">
        <v>35</v>
      </c>
      <c r="D23" s="1" t="s">
        <v>35</v>
      </c>
      <c r="E23" s="11">
        <v>1</v>
      </c>
      <c r="F23" s="11">
        <v>0</v>
      </c>
      <c r="G23" s="11">
        <v>1</v>
      </c>
      <c r="H23" s="12">
        <v>300000</v>
      </c>
      <c r="I23" s="12">
        <f t="shared" ref="I23:I31" si="4">G23*H23</f>
        <v>300000</v>
      </c>
    </row>
    <row r="24" spans="1:9" ht="17.149999999999999" customHeight="1" x14ac:dyDescent="0.35">
      <c r="A24" s="8"/>
      <c r="B24" s="10" t="s">
        <v>55</v>
      </c>
      <c r="C24" s="1" t="s">
        <v>35</v>
      </c>
      <c r="D24" s="1" t="s">
        <v>35</v>
      </c>
      <c r="E24" s="11">
        <v>1</v>
      </c>
      <c r="F24" s="11">
        <v>1</v>
      </c>
      <c r="G24" s="11">
        <f t="shared" ref="G24:G30" si="5">E24+F24</f>
        <v>2</v>
      </c>
      <c r="H24" s="12">
        <v>125000</v>
      </c>
      <c r="I24" s="12">
        <f t="shared" si="4"/>
        <v>250000</v>
      </c>
    </row>
    <row r="25" spans="1:9" ht="17.149999999999999" customHeight="1" x14ac:dyDescent="0.35">
      <c r="A25" s="8"/>
      <c r="B25" s="10" t="s">
        <v>56</v>
      </c>
      <c r="C25" s="1" t="s">
        <v>35</v>
      </c>
      <c r="D25" s="1" t="s">
        <v>35</v>
      </c>
      <c r="E25" s="11">
        <v>1</v>
      </c>
      <c r="F25" s="16">
        <v>0</v>
      </c>
      <c r="G25" s="11">
        <f>E25+F25</f>
        <v>1</v>
      </c>
      <c r="H25" s="12">
        <v>125000</v>
      </c>
      <c r="I25" s="12">
        <f t="shared" si="4"/>
        <v>125000</v>
      </c>
    </row>
    <row r="26" spans="1:9" ht="17.149999999999999" customHeight="1" x14ac:dyDescent="0.35">
      <c r="A26" s="8"/>
      <c r="B26" s="10" t="s">
        <v>57</v>
      </c>
      <c r="C26" s="1" t="s">
        <v>35</v>
      </c>
      <c r="D26" s="1" t="s">
        <v>35</v>
      </c>
      <c r="E26" s="11">
        <v>1</v>
      </c>
      <c r="F26" s="16">
        <v>0</v>
      </c>
      <c r="G26" s="11">
        <f t="shared" si="5"/>
        <v>1</v>
      </c>
      <c r="H26" s="12">
        <v>125000</v>
      </c>
      <c r="I26" s="12">
        <f t="shared" si="4"/>
        <v>125000</v>
      </c>
    </row>
    <row r="27" spans="1:9" ht="17.149999999999999" customHeight="1" x14ac:dyDescent="0.35">
      <c r="A27" s="8"/>
      <c r="B27" s="15" t="s">
        <v>58</v>
      </c>
      <c r="C27" s="1" t="s">
        <v>35</v>
      </c>
      <c r="D27" s="1" t="s">
        <v>35</v>
      </c>
      <c r="E27" s="16">
        <v>2</v>
      </c>
      <c r="F27" s="16">
        <v>0</v>
      </c>
      <c r="G27" s="11">
        <f t="shared" si="5"/>
        <v>2</v>
      </c>
      <c r="H27" s="12">
        <v>25000</v>
      </c>
      <c r="I27" s="12">
        <f t="shared" si="4"/>
        <v>50000</v>
      </c>
    </row>
    <row r="28" spans="1:9" ht="17.149999999999999" customHeight="1" x14ac:dyDescent="0.35">
      <c r="A28" s="8"/>
      <c r="B28" s="15" t="s">
        <v>59</v>
      </c>
      <c r="C28" s="1" t="s">
        <v>35</v>
      </c>
      <c r="D28" s="1" t="s">
        <v>35</v>
      </c>
      <c r="E28" s="16">
        <v>4</v>
      </c>
      <c r="F28" s="16">
        <v>0</v>
      </c>
      <c r="G28" s="11">
        <f t="shared" si="5"/>
        <v>4</v>
      </c>
      <c r="H28" s="12">
        <v>25000</v>
      </c>
      <c r="I28" s="12">
        <f t="shared" si="4"/>
        <v>100000</v>
      </c>
    </row>
    <row r="29" spans="1:9" ht="17.149999999999999" customHeight="1" x14ac:dyDescent="0.35">
      <c r="A29" s="8"/>
      <c r="B29" s="15" t="s">
        <v>60</v>
      </c>
      <c r="C29" s="1" t="s">
        <v>35</v>
      </c>
      <c r="D29" s="1" t="s">
        <v>35</v>
      </c>
      <c r="E29" s="16">
        <v>2</v>
      </c>
      <c r="F29" s="16">
        <v>0</v>
      </c>
      <c r="G29" s="11">
        <f t="shared" si="5"/>
        <v>2</v>
      </c>
      <c r="H29" s="12">
        <v>25000</v>
      </c>
      <c r="I29" s="12">
        <f t="shared" si="4"/>
        <v>50000</v>
      </c>
    </row>
    <row r="30" spans="1:9" ht="17.149999999999999" customHeight="1" x14ac:dyDescent="0.35">
      <c r="A30" s="8"/>
      <c r="B30" s="15" t="s">
        <v>61</v>
      </c>
      <c r="C30" s="1" t="s">
        <v>35</v>
      </c>
      <c r="D30" s="1" t="s">
        <v>35</v>
      </c>
      <c r="E30" s="16">
        <v>1</v>
      </c>
      <c r="F30" s="16">
        <v>0</v>
      </c>
      <c r="G30" s="11">
        <f t="shared" si="5"/>
        <v>1</v>
      </c>
      <c r="H30" s="12">
        <v>40000</v>
      </c>
      <c r="I30" s="12">
        <f t="shared" si="4"/>
        <v>40000</v>
      </c>
    </row>
    <row r="31" spans="1:9" ht="17.149999999999999" customHeight="1" x14ac:dyDescent="0.35">
      <c r="A31" s="8"/>
      <c r="B31" s="15" t="s">
        <v>62</v>
      </c>
      <c r="C31" s="1" t="s">
        <v>35</v>
      </c>
      <c r="D31" s="1" t="s">
        <v>35</v>
      </c>
      <c r="E31" s="16">
        <v>2</v>
      </c>
      <c r="F31" s="11" t="s">
        <v>35</v>
      </c>
      <c r="G31" s="16">
        <f t="shared" ref="G31" si="6">E31</f>
        <v>2</v>
      </c>
      <c r="H31" s="12">
        <v>25000</v>
      </c>
      <c r="I31" s="12">
        <f t="shared" si="4"/>
        <v>50000</v>
      </c>
    </row>
    <row r="32" spans="1:9" x14ac:dyDescent="0.35">
      <c r="A32" s="8"/>
      <c r="D32" s="9" t="s">
        <v>44</v>
      </c>
      <c r="E32" s="14">
        <f>SUM(E23:E31)</f>
        <v>15</v>
      </c>
      <c r="F32" s="14">
        <f>SUM(F23:F31)</f>
        <v>1</v>
      </c>
      <c r="G32" s="14">
        <f>SUM(G23:G31)</f>
        <v>16</v>
      </c>
      <c r="I32" s="20"/>
    </row>
    <row r="33" spans="1:9" x14ac:dyDescent="0.35">
      <c r="A33" s="8"/>
      <c r="D33" s="4"/>
      <c r="E33" s="21"/>
      <c r="F33" s="21"/>
      <c r="G33" s="4"/>
    </row>
    <row r="34" spans="1:9" ht="17.149999999999999" customHeight="1" x14ac:dyDescent="0.35">
      <c r="A34" s="8"/>
      <c r="E34" s="22">
        <f>E12+E21+E32</f>
        <v>38</v>
      </c>
      <c r="F34" s="22">
        <f>F12+F21+F32</f>
        <v>4</v>
      </c>
      <c r="G34" s="22">
        <f>G12+G21+G32</f>
        <v>42</v>
      </c>
      <c r="I34" s="6">
        <f>SUM(I6:I31)</f>
        <v>3565000</v>
      </c>
    </row>
    <row r="35" spans="1:9" x14ac:dyDescent="0.35">
      <c r="A35" s="23"/>
      <c r="B35" s="24"/>
      <c r="C35" s="24"/>
      <c r="D35" s="24"/>
      <c r="E35" s="25"/>
      <c r="F35" s="25"/>
      <c r="G35" s="24"/>
      <c r="H35" s="24"/>
    </row>
    <row r="36" spans="1:9" x14ac:dyDescent="0.35">
      <c r="A36" t="s">
        <v>63</v>
      </c>
    </row>
    <row r="37" spans="1:9" x14ac:dyDescent="0.35">
      <c r="A37" t="s">
        <v>64</v>
      </c>
    </row>
    <row r="38" spans="1:9" x14ac:dyDescent="0.35">
      <c r="A38" t="s">
        <v>65</v>
      </c>
    </row>
    <row r="39" spans="1:9" x14ac:dyDescent="0.35">
      <c r="A39" t="s">
        <v>66</v>
      </c>
    </row>
  </sheetData>
  <mergeCells count="12">
    <mergeCell ref="F9:F10"/>
    <mergeCell ref="E14:G14"/>
    <mergeCell ref="C16:C18"/>
    <mergeCell ref="D16:D18"/>
    <mergeCell ref="B1:I2"/>
    <mergeCell ref="B4:B5"/>
    <mergeCell ref="C4:C5"/>
    <mergeCell ref="D4:D5"/>
    <mergeCell ref="E4:F4"/>
    <mergeCell ref="G4:G5"/>
    <mergeCell ref="H4:H5"/>
    <mergeCell ref="I4:I5"/>
  </mergeCells>
  <printOptions horizontalCentered="1" verticalCentered="1"/>
  <pageMargins left="0.7" right="0.7" top="0.75" bottom="0.75" header="0.3" footer="0.3"/>
  <pageSetup paperSize="9" scale="6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2"/>
  <sheetViews>
    <sheetView view="pageBreakPreview" zoomScaleSheetLayoutView="100" workbookViewId="0">
      <selection activeCell="C9" sqref="C9"/>
    </sheetView>
  </sheetViews>
  <sheetFormatPr defaultColWidth="8.90625" defaultRowHeight="14" x14ac:dyDescent="0.35"/>
  <cols>
    <col min="1" max="1" width="8.90625" style="48"/>
    <col min="2" max="2" width="24.90625" style="48" customWidth="1"/>
    <col min="3" max="3" width="42.90625" style="48" customWidth="1"/>
    <col min="4" max="4" width="39.08984375" style="48" customWidth="1"/>
    <col min="5" max="5" width="29.54296875" style="48" customWidth="1"/>
    <col min="6" max="10" width="8.90625" style="48"/>
    <col min="11" max="11" width="28" style="48" bestFit="1" customWidth="1"/>
    <col min="12" max="12" width="23.08984375" style="48" customWidth="1"/>
    <col min="13" max="13" width="20.36328125" style="48" customWidth="1"/>
    <col min="14" max="16384" width="8.90625" style="48"/>
  </cols>
  <sheetData>
    <row r="1" spans="1:13" ht="69.650000000000006" customHeight="1" thickBot="1" x14ac:dyDescent="0.4">
      <c r="A1" s="336" t="s">
        <v>115</v>
      </c>
      <c r="B1" s="337"/>
      <c r="C1" s="337"/>
      <c r="D1" s="337"/>
      <c r="E1" s="338"/>
    </row>
    <row r="2" spans="1:13" ht="15" x14ac:dyDescent="0.35">
      <c r="A2" s="82" t="s">
        <v>0</v>
      </c>
      <c r="B2" s="73" t="s">
        <v>119</v>
      </c>
      <c r="C2" s="73">
        <v>1</v>
      </c>
      <c r="D2" s="73">
        <v>2</v>
      </c>
      <c r="E2" s="74">
        <v>3</v>
      </c>
    </row>
    <row r="3" spans="1:13" ht="62" x14ac:dyDescent="0.35">
      <c r="A3" s="81">
        <v>1</v>
      </c>
      <c r="B3" s="64" t="s">
        <v>121</v>
      </c>
      <c r="C3" s="65" t="s">
        <v>122</v>
      </c>
      <c r="D3" s="65" t="s">
        <v>123</v>
      </c>
      <c r="E3" s="75" t="s">
        <v>124</v>
      </c>
    </row>
    <row r="4" spans="1:13" ht="34.25" customHeight="1" x14ac:dyDescent="0.35">
      <c r="A4" s="81">
        <v>2</v>
      </c>
      <c r="B4" s="64" t="s">
        <v>127</v>
      </c>
      <c r="C4" s="65" t="s">
        <v>128</v>
      </c>
      <c r="D4" s="65" t="s">
        <v>129</v>
      </c>
      <c r="E4" s="75" t="s">
        <v>130</v>
      </c>
    </row>
    <row r="5" spans="1:13" ht="43.25" customHeight="1" x14ac:dyDescent="0.35">
      <c r="A5" s="81">
        <v>3</v>
      </c>
      <c r="B5" s="66" t="s">
        <v>133</v>
      </c>
      <c r="C5" s="339" t="s">
        <v>155</v>
      </c>
      <c r="D5" s="340"/>
      <c r="E5" s="341"/>
    </row>
    <row r="6" spans="1:13" ht="15.5" x14ac:dyDescent="0.35">
      <c r="A6" s="76"/>
      <c r="B6" s="49"/>
      <c r="C6" s="49"/>
      <c r="D6" s="49"/>
      <c r="E6" s="50"/>
    </row>
    <row r="7" spans="1:13" ht="20.25" customHeight="1" x14ac:dyDescent="0.35">
      <c r="A7" s="328">
        <v>1</v>
      </c>
      <c r="B7" s="63" t="s">
        <v>116</v>
      </c>
      <c r="C7" s="67" t="s">
        <v>117</v>
      </c>
      <c r="D7" s="334" t="s">
        <v>118</v>
      </c>
      <c r="E7" s="335"/>
      <c r="J7" s="56" t="s">
        <v>119</v>
      </c>
      <c r="K7" s="56">
        <v>1</v>
      </c>
      <c r="L7" s="56">
        <v>2</v>
      </c>
      <c r="M7" s="56">
        <v>3</v>
      </c>
    </row>
    <row r="8" spans="1:13" ht="30.75" customHeight="1" x14ac:dyDescent="0.35">
      <c r="A8" s="329"/>
      <c r="B8" s="68" t="s">
        <v>120</v>
      </c>
      <c r="C8" s="68">
        <v>100</v>
      </c>
      <c r="D8" s="69">
        <v>60</v>
      </c>
      <c r="E8" s="77">
        <v>30</v>
      </c>
      <c r="G8" s="48">
        <v>60</v>
      </c>
      <c r="H8" s="48">
        <v>30</v>
      </c>
      <c r="J8" s="57" t="s">
        <v>121</v>
      </c>
      <c r="K8" s="58" t="s">
        <v>122</v>
      </c>
      <c r="L8" s="58" t="s">
        <v>123</v>
      </c>
      <c r="M8" s="58" t="s">
        <v>124</v>
      </c>
    </row>
    <row r="9" spans="1:13" ht="17.25" customHeight="1" x14ac:dyDescent="0.35">
      <c r="A9" s="329"/>
      <c r="B9" s="70" t="s">
        <v>125</v>
      </c>
      <c r="C9" s="72">
        <v>13.56</v>
      </c>
      <c r="D9" s="72">
        <v>6.93</v>
      </c>
      <c r="E9" s="83">
        <v>1.96</v>
      </c>
      <c r="F9" s="60" t="s">
        <v>126</v>
      </c>
      <c r="G9" s="48">
        <f>((100*$C9)/($C9-D9))*(($C8-D8)/$C8)</f>
        <v>81.809954751131215</v>
      </c>
      <c r="H9" s="48">
        <f>((100*$C9)/($C9-E9))*(($C8-E8)/$C8)</f>
        <v>81.827586206896541</v>
      </c>
      <c r="J9" s="57" t="s">
        <v>127</v>
      </c>
      <c r="K9" s="58" t="s">
        <v>128</v>
      </c>
      <c r="L9" s="58" t="s">
        <v>129</v>
      </c>
      <c r="M9" s="58" t="s">
        <v>130</v>
      </c>
    </row>
    <row r="10" spans="1:13" ht="31.5" customHeight="1" x14ac:dyDescent="0.35">
      <c r="A10" s="329"/>
      <c r="B10" s="70" t="s">
        <v>1</v>
      </c>
      <c r="C10" s="71">
        <v>1.9200999999999999</v>
      </c>
      <c r="D10" s="71">
        <v>1.0152000000000001</v>
      </c>
      <c r="E10" s="78">
        <v>0.37009999999999998</v>
      </c>
      <c r="F10" s="60" t="s">
        <v>131</v>
      </c>
      <c r="G10" s="48">
        <f>(($C10-D10)/($C10-10%))/(($C8-D8)/$C8)</f>
        <v>1.2429262128454479</v>
      </c>
      <c r="H10" s="48">
        <f>(($C10-E10)/($C10-10%))/(($C8-E8)/$C8)</f>
        <v>1.2165736576483239</v>
      </c>
      <c r="J10" s="59" t="s">
        <v>133</v>
      </c>
      <c r="K10" s="325" t="s">
        <v>153</v>
      </c>
      <c r="L10" s="326"/>
      <c r="M10" s="327"/>
    </row>
    <row r="11" spans="1:13" ht="15" customHeight="1" x14ac:dyDescent="0.35">
      <c r="A11" s="330"/>
      <c r="B11" s="70" t="s">
        <v>132</v>
      </c>
      <c r="C11" s="70">
        <v>0.56000000000000005</v>
      </c>
      <c r="D11" s="70">
        <v>1.1200000000000001</v>
      </c>
      <c r="E11" s="83">
        <v>3.65</v>
      </c>
      <c r="J11" s="61"/>
      <c r="K11" s="62"/>
      <c r="L11" s="62"/>
      <c r="M11" s="62"/>
    </row>
    <row r="12" spans="1:13" ht="15" x14ac:dyDescent="0.35">
      <c r="A12" s="328">
        <v>2</v>
      </c>
      <c r="B12" s="63" t="s">
        <v>116</v>
      </c>
      <c r="C12" s="67" t="s">
        <v>134</v>
      </c>
      <c r="D12" s="334" t="s">
        <v>135</v>
      </c>
      <c r="E12" s="335"/>
    </row>
    <row r="13" spans="1:13" ht="15" x14ac:dyDescent="0.35">
      <c r="A13" s="331"/>
      <c r="B13" s="68" t="s">
        <v>120</v>
      </c>
      <c r="C13" s="68">
        <v>100</v>
      </c>
      <c r="D13" s="69">
        <v>60</v>
      </c>
      <c r="E13" s="77">
        <v>30</v>
      </c>
    </row>
    <row r="14" spans="1:13" ht="15.5" x14ac:dyDescent="0.35">
      <c r="A14" s="331"/>
      <c r="B14" s="70" t="s">
        <v>125</v>
      </c>
      <c r="C14" s="72">
        <v>13.69</v>
      </c>
      <c r="D14" s="72">
        <v>7.06</v>
      </c>
      <c r="E14" s="83">
        <v>2.08</v>
      </c>
    </row>
    <row r="15" spans="1:13" ht="15.5" x14ac:dyDescent="0.35">
      <c r="A15" s="331"/>
      <c r="B15" s="70" t="s">
        <v>1</v>
      </c>
      <c r="C15" s="71">
        <v>2.3283</v>
      </c>
      <c r="D15" s="71">
        <v>1.2456</v>
      </c>
      <c r="E15" s="79">
        <v>0.45169999999999999</v>
      </c>
    </row>
    <row r="16" spans="1:13" ht="15.5" x14ac:dyDescent="0.35">
      <c r="A16" s="332"/>
      <c r="B16" s="70" t="s">
        <v>132</v>
      </c>
      <c r="C16" s="72">
        <v>0.45</v>
      </c>
      <c r="D16" s="72">
        <v>0.88</v>
      </c>
      <c r="E16" s="83">
        <v>2.78</v>
      </c>
    </row>
    <row r="17" spans="1:5" ht="15" x14ac:dyDescent="0.35">
      <c r="A17" s="328">
        <v>3</v>
      </c>
      <c r="B17" s="63" t="s">
        <v>116</v>
      </c>
      <c r="C17" s="67" t="s">
        <v>117</v>
      </c>
      <c r="D17" s="334" t="s">
        <v>135</v>
      </c>
      <c r="E17" s="335"/>
    </row>
    <row r="18" spans="1:5" ht="15" x14ac:dyDescent="0.35">
      <c r="A18" s="331"/>
      <c r="B18" s="68" t="s">
        <v>120</v>
      </c>
      <c r="C18" s="68">
        <v>100</v>
      </c>
      <c r="D18" s="69">
        <v>60</v>
      </c>
      <c r="E18" s="77">
        <v>30</v>
      </c>
    </row>
    <row r="19" spans="1:5" ht="15.5" x14ac:dyDescent="0.35">
      <c r="A19" s="331"/>
      <c r="B19" s="70" t="s">
        <v>125</v>
      </c>
      <c r="C19" s="72">
        <v>13.53</v>
      </c>
      <c r="D19" s="72">
        <v>6.9</v>
      </c>
      <c r="E19" s="83">
        <v>1.93</v>
      </c>
    </row>
    <row r="20" spans="1:5" ht="15.5" x14ac:dyDescent="0.35">
      <c r="A20" s="331"/>
      <c r="B20" s="70" t="s">
        <v>1</v>
      </c>
      <c r="C20" s="71">
        <v>1.6585000000000001</v>
      </c>
      <c r="D20" s="71">
        <v>0.90300000000000002</v>
      </c>
      <c r="E20" s="79">
        <v>0.3478</v>
      </c>
    </row>
    <row r="21" spans="1:5" ht="16" thickBot="1" x14ac:dyDescent="0.4">
      <c r="A21" s="333"/>
      <c r="B21" s="80" t="s">
        <v>132</v>
      </c>
      <c r="C21" s="72">
        <v>0.65</v>
      </c>
      <c r="D21" s="72">
        <v>1.24</v>
      </c>
      <c r="E21" s="83">
        <v>3.72</v>
      </c>
    </row>
    <row r="25" spans="1:5" x14ac:dyDescent="0.35">
      <c r="B25" s="48" t="s">
        <v>136</v>
      </c>
    </row>
    <row r="27" spans="1:5" x14ac:dyDescent="0.35">
      <c r="B27" s="48" t="s">
        <v>137</v>
      </c>
    </row>
    <row r="28" spans="1:5" x14ac:dyDescent="0.35">
      <c r="B28" s="48" t="s">
        <v>154</v>
      </c>
    </row>
    <row r="29" spans="1:5" x14ac:dyDescent="0.35">
      <c r="B29" s="48" t="s">
        <v>138</v>
      </c>
    </row>
    <row r="31" spans="1:5" x14ac:dyDescent="0.35">
      <c r="B31" s="48" t="s">
        <v>139</v>
      </c>
    </row>
    <row r="32" spans="1:5" x14ac:dyDescent="0.35">
      <c r="B32" s="48" t="s">
        <v>140</v>
      </c>
    </row>
    <row r="33" spans="2:2" x14ac:dyDescent="0.35">
      <c r="B33" s="48" t="s">
        <v>141</v>
      </c>
    </row>
    <row r="34" spans="2:2" x14ac:dyDescent="0.35">
      <c r="B34" s="48" t="s">
        <v>142</v>
      </c>
    </row>
    <row r="35" spans="2:2" x14ac:dyDescent="0.35">
      <c r="B35" s="48" t="s">
        <v>143</v>
      </c>
    </row>
    <row r="36" spans="2:2" x14ac:dyDescent="0.35">
      <c r="B36" s="48" t="s">
        <v>144</v>
      </c>
    </row>
    <row r="37" spans="2:2" x14ac:dyDescent="0.35">
      <c r="B37" s="48" t="s">
        <v>145</v>
      </c>
    </row>
    <row r="38" spans="2:2" x14ac:dyDescent="0.35">
      <c r="B38" s="48" t="s">
        <v>146</v>
      </c>
    </row>
    <row r="40" spans="2:2" x14ac:dyDescent="0.35">
      <c r="B40" s="48" t="s">
        <v>147</v>
      </c>
    </row>
    <row r="41" spans="2:2" x14ac:dyDescent="0.35">
      <c r="B41" s="48" t="s">
        <v>148</v>
      </c>
    </row>
    <row r="42" spans="2:2" x14ac:dyDescent="0.35">
      <c r="B42" s="48" t="s">
        <v>149</v>
      </c>
    </row>
    <row r="43" spans="2:2" x14ac:dyDescent="0.35">
      <c r="B43" s="48" t="s">
        <v>150</v>
      </c>
    </row>
    <row r="45" spans="2:2" x14ac:dyDescent="0.35">
      <c r="B45" s="48" t="s">
        <v>139</v>
      </c>
    </row>
    <row r="46" spans="2:2" x14ac:dyDescent="0.35">
      <c r="B46" s="48" t="s">
        <v>151</v>
      </c>
    </row>
    <row r="47" spans="2:2" x14ac:dyDescent="0.35">
      <c r="B47" s="48" t="s">
        <v>141</v>
      </c>
    </row>
    <row r="48" spans="2:2" x14ac:dyDescent="0.35">
      <c r="B48" s="48" t="s">
        <v>142</v>
      </c>
    </row>
    <row r="49" spans="2:2" x14ac:dyDescent="0.35">
      <c r="B49" s="48" t="s">
        <v>143</v>
      </c>
    </row>
    <row r="50" spans="2:2" x14ac:dyDescent="0.35">
      <c r="B50" s="48" t="s">
        <v>152</v>
      </c>
    </row>
    <row r="51" spans="2:2" x14ac:dyDescent="0.35">
      <c r="B51" s="48" t="s">
        <v>142</v>
      </c>
    </row>
    <row r="52" spans="2:2" x14ac:dyDescent="0.35">
      <c r="B52" s="48" t="s">
        <v>146</v>
      </c>
    </row>
  </sheetData>
  <mergeCells count="9">
    <mergeCell ref="A1:E1"/>
    <mergeCell ref="C5:E5"/>
    <mergeCell ref="K10:M10"/>
    <mergeCell ref="A7:A11"/>
    <mergeCell ref="A12:A16"/>
    <mergeCell ref="A17:A21"/>
    <mergeCell ref="D7:E7"/>
    <mergeCell ref="D12:E12"/>
    <mergeCell ref="D17:E17"/>
  </mergeCells>
  <pageMargins left="0.7" right="0.7" top="0.75" bottom="0.75" header="0.3" footer="0.3"/>
  <pageSetup paperSize="9" scale="90" orientation="landscape" r:id="rId1"/>
  <colBreaks count="1" manualBreakCount="1">
    <brk id="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96939-9DE4-4CCC-9662-FFFD92274389}">
  <dimension ref="A1:D24"/>
  <sheetViews>
    <sheetView tabSelected="1" view="pageBreakPreview" topLeftCell="A6" zoomScale="42" zoomScaleNormal="70" workbookViewId="0">
      <selection activeCell="D12" sqref="D12"/>
    </sheetView>
  </sheetViews>
  <sheetFormatPr defaultColWidth="9.08984375" defaultRowHeight="13" x14ac:dyDescent="0.35"/>
  <cols>
    <col min="1" max="1" width="16" style="127" customWidth="1"/>
    <col min="2" max="2" width="178.81640625" style="127" customWidth="1"/>
    <col min="3" max="3" width="41.6328125" style="127" customWidth="1"/>
    <col min="4" max="4" width="43.1796875" style="127" customWidth="1"/>
    <col min="5" max="220" width="9.08984375" style="127"/>
    <col min="221" max="221" width="7.453125" style="127" customWidth="1"/>
    <col min="222" max="222" width="69.36328125" style="127" bestFit="1" customWidth="1"/>
    <col min="223" max="228" width="27.453125" style="127" customWidth="1"/>
    <col min="229" max="232" width="9.08984375" style="127"/>
    <col min="233" max="235" width="0" style="127" hidden="1" customWidth="1"/>
    <col min="236" max="16384" width="9.08984375" style="127"/>
  </cols>
  <sheetData>
    <row r="1" spans="1:4" ht="50" customHeight="1" x14ac:dyDescent="0.35">
      <c r="A1" s="193" t="s">
        <v>339</v>
      </c>
      <c r="B1" s="194"/>
      <c r="C1" s="194"/>
      <c r="D1" s="195"/>
    </row>
    <row r="2" spans="1:4" s="128" customFormat="1" ht="49.75" customHeight="1" thickBot="1" x14ac:dyDescent="0.4">
      <c r="A2" s="170"/>
      <c r="B2" s="196" t="s">
        <v>349</v>
      </c>
      <c r="C2" s="196"/>
      <c r="D2" s="197"/>
    </row>
    <row r="3" spans="1:4" s="128" customFormat="1" ht="45" customHeight="1" thickBot="1" x14ac:dyDescent="0.4">
      <c r="A3" s="198" t="s">
        <v>193</v>
      </c>
      <c r="B3" s="199"/>
      <c r="C3" s="199"/>
      <c r="D3" s="200"/>
    </row>
    <row r="4" spans="1:4" s="129" customFormat="1" ht="50" customHeight="1" x14ac:dyDescent="0.35">
      <c r="A4" s="201" t="s">
        <v>194</v>
      </c>
      <c r="B4" s="203" t="s">
        <v>195</v>
      </c>
      <c r="C4" s="159" t="s">
        <v>196</v>
      </c>
      <c r="D4" s="171" t="s">
        <v>197</v>
      </c>
    </row>
    <row r="5" spans="1:4" s="129" customFormat="1" ht="50" customHeight="1" thickBot="1" x14ac:dyDescent="0.4">
      <c r="A5" s="202"/>
      <c r="B5" s="204"/>
      <c r="C5" s="158" t="s">
        <v>336</v>
      </c>
      <c r="D5" s="172" t="s">
        <v>199</v>
      </c>
    </row>
    <row r="6" spans="1:4" s="130" customFormat="1" ht="45" customHeight="1" thickBot="1" x14ac:dyDescent="0.4">
      <c r="A6" s="205" t="s">
        <v>350</v>
      </c>
      <c r="B6" s="206"/>
      <c r="C6" s="206"/>
      <c r="D6" s="207"/>
    </row>
    <row r="7" spans="1:4" s="133" customFormat="1" ht="50" customHeight="1" x14ac:dyDescent="0.35">
      <c r="A7" s="131">
        <v>1</v>
      </c>
      <c r="B7" s="132" t="s">
        <v>335</v>
      </c>
      <c r="C7" s="160">
        <f>'Summary Lab Equip. &amp; Auxili'!C24</f>
        <v>0</v>
      </c>
      <c r="D7" s="173">
        <f>'Summary Lab Equip. &amp; Auxili'!D22</f>
        <v>0</v>
      </c>
    </row>
    <row r="8" spans="1:4" s="133" customFormat="1" ht="30" customHeight="1" x14ac:dyDescent="0.35">
      <c r="A8" s="131">
        <v>2</v>
      </c>
      <c r="B8" s="132" t="s">
        <v>202</v>
      </c>
      <c r="C8" s="160" t="s">
        <v>285</v>
      </c>
      <c r="D8" s="173">
        <f>D7*0.15</f>
        <v>0</v>
      </c>
    </row>
    <row r="9" spans="1:4" s="133" customFormat="1" ht="30" customHeight="1" thickBot="1" x14ac:dyDescent="0.4">
      <c r="A9" s="131"/>
      <c r="B9" s="132"/>
      <c r="C9" s="165"/>
      <c r="D9" s="174"/>
    </row>
    <row r="10" spans="1:4" s="133" customFormat="1" ht="28" thickBot="1" x14ac:dyDescent="0.4">
      <c r="A10" s="208" t="s">
        <v>325</v>
      </c>
      <c r="B10" s="209"/>
      <c r="C10" s="183">
        <f>C7</f>
        <v>0</v>
      </c>
      <c r="D10" s="183">
        <f>SUM(D7:D8)</f>
        <v>0</v>
      </c>
    </row>
    <row r="11" spans="1:4" s="130" customFormat="1" ht="45" customHeight="1" thickBot="1" x14ac:dyDescent="0.4">
      <c r="A11" s="205" t="s">
        <v>351</v>
      </c>
      <c r="B11" s="206"/>
      <c r="C11" s="206"/>
      <c r="D11" s="207"/>
    </row>
    <row r="12" spans="1:4" s="133" customFormat="1" ht="50" customHeight="1" x14ac:dyDescent="0.35">
      <c r="A12" s="131">
        <v>1</v>
      </c>
      <c r="B12" s="132" t="s">
        <v>334</v>
      </c>
      <c r="C12" s="160" t="s">
        <v>285</v>
      </c>
      <c r="D12" s="173">
        <f>'Facility Const. '!F9</f>
        <v>0</v>
      </c>
    </row>
    <row r="13" spans="1:4" s="133" customFormat="1" ht="30" customHeight="1" x14ac:dyDescent="0.35">
      <c r="A13" s="131">
        <v>2</v>
      </c>
      <c r="B13" s="132" t="s">
        <v>202</v>
      </c>
      <c r="C13" s="160" t="s">
        <v>285</v>
      </c>
      <c r="D13" s="173">
        <f>D12*0.15</f>
        <v>0</v>
      </c>
    </row>
    <row r="14" spans="1:4" s="133" customFormat="1" ht="30" customHeight="1" thickBot="1" x14ac:dyDescent="0.4">
      <c r="A14" s="131"/>
      <c r="B14" s="132"/>
      <c r="C14" s="165"/>
      <c r="D14" s="174"/>
    </row>
    <row r="15" spans="1:4" s="133" customFormat="1" ht="28" thickBot="1" x14ac:dyDescent="0.4">
      <c r="A15" s="208" t="s">
        <v>326</v>
      </c>
      <c r="B15" s="209"/>
      <c r="C15" s="166">
        <v>0</v>
      </c>
      <c r="D15" s="183">
        <f>SUM(D12:D13)</f>
        <v>0</v>
      </c>
    </row>
    <row r="16" spans="1:4" s="130" customFormat="1" ht="45" customHeight="1" thickBot="1" x14ac:dyDescent="0.4">
      <c r="A16" s="205" t="s">
        <v>337</v>
      </c>
      <c r="B16" s="206"/>
      <c r="C16" s="206"/>
      <c r="D16" s="207"/>
    </row>
    <row r="17" spans="1:4" s="133" customFormat="1" ht="50" customHeight="1" x14ac:dyDescent="0.35">
      <c r="A17" s="131">
        <v>1</v>
      </c>
      <c r="B17" s="132" t="s">
        <v>338</v>
      </c>
      <c r="C17" s="160" t="s">
        <v>285</v>
      </c>
      <c r="D17" s="173"/>
    </row>
    <row r="18" spans="1:4" s="133" customFormat="1" ht="30" customHeight="1" x14ac:dyDescent="0.35">
      <c r="A18" s="131">
        <v>2</v>
      </c>
      <c r="B18" s="132" t="s">
        <v>202</v>
      </c>
      <c r="C18" s="160" t="s">
        <v>285</v>
      </c>
      <c r="D18" s="148">
        <f>D17*0.15</f>
        <v>0</v>
      </c>
    </row>
    <row r="19" spans="1:4" s="133" customFormat="1" ht="28" thickBot="1" x14ac:dyDescent="0.4">
      <c r="A19" s="208"/>
      <c r="B19" s="209"/>
      <c r="C19" s="165"/>
      <c r="D19" s="174"/>
    </row>
    <row r="20" spans="1:4" s="133" customFormat="1" ht="28" thickBot="1" x14ac:dyDescent="0.4">
      <c r="A20" s="208" t="s">
        <v>327</v>
      </c>
      <c r="B20" s="209"/>
      <c r="C20" s="166">
        <v>0</v>
      </c>
      <c r="D20" s="183">
        <f>SUM(D17:D18)</f>
        <v>0</v>
      </c>
    </row>
    <row r="21" spans="1:4" s="133" customFormat="1" ht="28" thickBot="1" x14ac:dyDescent="0.4">
      <c r="A21" s="176"/>
      <c r="B21" s="164"/>
      <c r="C21" s="186"/>
      <c r="D21" s="188"/>
    </row>
    <row r="22" spans="1:4" s="133" customFormat="1" ht="28" thickBot="1" x14ac:dyDescent="0.4">
      <c r="A22" s="190" t="s">
        <v>324</v>
      </c>
      <c r="B22" s="191"/>
      <c r="C22" s="184">
        <f>C10+C15+C20</f>
        <v>0</v>
      </c>
      <c r="D22" s="178">
        <f>D10+D15+D20</f>
        <v>0</v>
      </c>
    </row>
    <row r="23" spans="1:4" s="129" customFormat="1" ht="28" thickBot="1" x14ac:dyDescent="0.4">
      <c r="A23" s="190" t="s">
        <v>202</v>
      </c>
      <c r="B23" s="191"/>
      <c r="C23" s="160" t="s">
        <v>203</v>
      </c>
      <c r="D23" s="189">
        <f>D22*0.15</f>
        <v>0</v>
      </c>
    </row>
    <row r="24" spans="1:4" s="129" customFormat="1" ht="28" thickBot="1" x14ac:dyDescent="0.4">
      <c r="A24" s="190" t="s">
        <v>204</v>
      </c>
      <c r="B24" s="192"/>
      <c r="C24" s="184">
        <f>C22</f>
        <v>0</v>
      </c>
      <c r="D24" s="178">
        <f>SUM(D22:D23)</f>
        <v>0</v>
      </c>
    </row>
  </sheetData>
  <mergeCells count="15">
    <mergeCell ref="A23:B23"/>
    <mergeCell ref="A24:B24"/>
    <mergeCell ref="A22:B22"/>
    <mergeCell ref="A1:D1"/>
    <mergeCell ref="B2:D2"/>
    <mergeCell ref="A3:D3"/>
    <mergeCell ref="A4:A5"/>
    <mergeCell ref="B4:B5"/>
    <mergeCell ref="A6:D6"/>
    <mergeCell ref="A20:B20"/>
    <mergeCell ref="A16:D16"/>
    <mergeCell ref="A19:B19"/>
    <mergeCell ref="A10:B10"/>
    <mergeCell ref="A11:D11"/>
    <mergeCell ref="A15:B15"/>
  </mergeCells>
  <pageMargins left="0.37" right="0.26" top="0.3" bottom="0.26" header="0.3" footer="0.3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86877-8F75-47B9-80F8-9BDA51A7475F}">
  <dimension ref="A1:D27"/>
  <sheetViews>
    <sheetView view="pageBreakPreview" topLeftCell="A8" zoomScale="50" zoomScaleNormal="55" zoomScaleSheetLayoutView="50" workbookViewId="0">
      <selection activeCell="D19" sqref="D19"/>
    </sheetView>
  </sheetViews>
  <sheetFormatPr defaultColWidth="9.08984375" defaultRowHeight="13" x14ac:dyDescent="0.35"/>
  <cols>
    <col min="1" max="1" width="12.81640625" style="127" customWidth="1"/>
    <col min="2" max="2" width="177.81640625" style="127" customWidth="1"/>
    <col min="3" max="3" width="40.36328125" style="127" customWidth="1"/>
    <col min="4" max="4" width="36.81640625" style="127" customWidth="1"/>
    <col min="5" max="220" width="9.08984375" style="127"/>
    <col min="221" max="221" width="7.453125" style="127" customWidth="1"/>
    <col min="222" max="222" width="69.36328125" style="127" bestFit="1" customWidth="1"/>
    <col min="223" max="228" width="27.453125" style="127" customWidth="1"/>
    <col min="229" max="232" width="9.08984375" style="127"/>
    <col min="233" max="235" width="0" style="127" hidden="1" customWidth="1"/>
    <col min="236" max="16384" width="9.08984375" style="127"/>
  </cols>
  <sheetData>
    <row r="1" spans="1:4" ht="36.65" customHeight="1" x14ac:dyDescent="0.35">
      <c r="A1" s="213" t="s">
        <v>207</v>
      </c>
      <c r="B1" s="214"/>
      <c r="C1" s="214"/>
      <c r="D1" s="215"/>
    </row>
    <row r="2" spans="1:4" s="128" customFormat="1" ht="49.75" customHeight="1" thickBot="1" x14ac:dyDescent="0.4">
      <c r="A2" s="170"/>
      <c r="B2" s="196" t="s">
        <v>284</v>
      </c>
      <c r="C2" s="196"/>
      <c r="D2" s="197"/>
    </row>
    <row r="3" spans="1:4" s="128" customFormat="1" ht="31.75" customHeight="1" thickBot="1" x14ac:dyDescent="0.4">
      <c r="A3" s="198" t="s">
        <v>193</v>
      </c>
      <c r="B3" s="199"/>
      <c r="C3" s="199"/>
      <c r="D3" s="200"/>
    </row>
    <row r="4" spans="1:4" s="129" customFormat="1" ht="50" customHeight="1" x14ac:dyDescent="0.35">
      <c r="A4" s="201" t="s">
        <v>194</v>
      </c>
      <c r="B4" s="203" t="s">
        <v>195</v>
      </c>
      <c r="C4" s="159" t="s">
        <v>196</v>
      </c>
      <c r="D4" s="171" t="s">
        <v>197</v>
      </c>
    </row>
    <row r="5" spans="1:4" s="129" customFormat="1" ht="50" customHeight="1" thickBot="1" x14ac:dyDescent="0.4">
      <c r="A5" s="202"/>
      <c r="B5" s="204"/>
      <c r="C5" s="158" t="s">
        <v>198</v>
      </c>
      <c r="D5" s="172" t="s">
        <v>199</v>
      </c>
    </row>
    <row r="6" spans="1:4" s="130" customFormat="1" ht="45" customHeight="1" thickBot="1" x14ac:dyDescent="0.4">
      <c r="A6" s="210" t="s">
        <v>200</v>
      </c>
      <c r="B6" s="211"/>
      <c r="C6" s="211"/>
      <c r="D6" s="212"/>
    </row>
    <row r="7" spans="1:4" s="133" customFormat="1" ht="50" customHeight="1" x14ac:dyDescent="0.35">
      <c r="A7" s="131">
        <v>1</v>
      </c>
      <c r="B7" s="132" t="s">
        <v>346</v>
      </c>
      <c r="C7" s="160">
        <f>'Lab Equipments'!G14</f>
        <v>0</v>
      </c>
      <c r="D7" s="182" t="s">
        <v>285</v>
      </c>
    </row>
    <row r="8" spans="1:4" s="133" customFormat="1" ht="50" customHeight="1" x14ac:dyDescent="0.35">
      <c r="A8" s="131">
        <v>2</v>
      </c>
      <c r="B8" s="132" t="s">
        <v>289</v>
      </c>
      <c r="C8" s="182" t="s">
        <v>285</v>
      </c>
      <c r="D8" s="173">
        <f>'Lab Equipments'!H14+'Lab Equipments'!I14</f>
        <v>0</v>
      </c>
    </row>
    <row r="9" spans="1:4" s="133" customFormat="1" ht="30" customHeight="1" x14ac:dyDescent="0.35">
      <c r="A9" s="131">
        <v>3</v>
      </c>
      <c r="B9" s="132" t="s">
        <v>290</v>
      </c>
      <c r="C9" s="182" t="s">
        <v>285</v>
      </c>
      <c r="D9" s="173">
        <f>'Lab Equipments'!J14</f>
        <v>0</v>
      </c>
    </row>
    <row r="10" spans="1:4" s="133" customFormat="1" ht="30" customHeight="1" thickBot="1" x14ac:dyDescent="0.4">
      <c r="A10" s="131">
        <v>4</v>
      </c>
      <c r="B10" s="132" t="s">
        <v>291</v>
      </c>
      <c r="C10" s="182" t="s">
        <v>285</v>
      </c>
      <c r="D10" s="174">
        <f>'Lab Equipments'!K14</f>
        <v>0</v>
      </c>
    </row>
    <row r="11" spans="1:4" s="133" customFormat="1" ht="28" thickBot="1" x14ac:dyDescent="0.4">
      <c r="A11" s="208" t="s">
        <v>286</v>
      </c>
      <c r="B11" s="209"/>
      <c r="C11" s="183">
        <f>C7</f>
        <v>0</v>
      </c>
      <c r="D11" s="183">
        <f>SUM(D8:D10)</f>
        <v>0</v>
      </c>
    </row>
    <row r="12" spans="1:4" s="130" customFormat="1" ht="45" customHeight="1" thickBot="1" x14ac:dyDescent="0.4">
      <c r="A12" s="210" t="s">
        <v>201</v>
      </c>
      <c r="B12" s="211"/>
      <c r="C12" s="211"/>
      <c r="D12" s="212"/>
    </row>
    <row r="13" spans="1:4" s="133" customFormat="1" ht="50" customHeight="1" x14ac:dyDescent="0.35">
      <c r="A13" s="131">
        <v>1</v>
      </c>
      <c r="B13" s="132" t="s">
        <v>347</v>
      </c>
      <c r="C13" s="160">
        <f>'Auxiliary Equipments'!G15</f>
        <v>0</v>
      </c>
      <c r="D13" s="182" t="s">
        <v>285</v>
      </c>
    </row>
    <row r="14" spans="1:4" s="133" customFormat="1" ht="50" customHeight="1" x14ac:dyDescent="0.35">
      <c r="A14" s="131">
        <v>2</v>
      </c>
      <c r="B14" s="132" t="s">
        <v>292</v>
      </c>
      <c r="C14" s="182" t="s">
        <v>285</v>
      </c>
      <c r="D14" s="173">
        <f>'Auxiliary Equipments'!H15+'Auxiliary Equipments'!I15</f>
        <v>0</v>
      </c>
    </row>
    <row r="15" spans="1:4" s="133" customFormat="1" ht="30" customHeight="1" thickBot="1" x14ac:dyDescent="0.4">
      <c r="A15" s="131">
        <v>3</v>
      </c>
      <c r="B15" s="132" t="s">
        <v>293</v>
      </c>
      <c r="C15" s="182" t="s">
        <v>285</v>
      </c>
      <c r="D15" s="174">
        <f>'Auxiliary Equipments'!J15</f>
        <v>0</v>
      </c>
    </row>
    <row r="16" spans="1:4" s="133" customFormat="1" ht="28" thickBot="1" x14ac:dyDescent="0.4">
      <c r="A16" s="208" t="s">
        <v>287</v>
      </c>
      <c r="B16" s="209"/>
      <c r="C16" s="183">
        <f>C13</f>
        <v>0</v>
      </c>
      <c r="D16" s="183">
        <f>SUM(D14:D15)</f>
        <v>0</v>
      </c>
    </row>
    <row r="17" spans="1:4" s="130" customFormat="1" ht="45" customHeight="1" thickBot="1" x14ac:dyDescent="0.4">
      <c r="A17" s="210" t="s">
        <v>280</v>
      </c>
      <c r="B17" s="211"/>
      <c r="C17" s="211"/>
      <c r="D17" s="212"/>
    </row>
    <row r="18" spans="1:4" s="133" customFormat="1" ht="50" customHeight="1" x14ac:dyDescent="0.35">
      <c r="A18" s="134">
        <v>1</v>
      </c>
      <c r="B18" s="132" t="s">
        <v>348</v>
      </c>
      <c r="C18" s="182" t="s">
        <v>285</v>
      </c>
      <c r="D18" s="173">
        <f>'Support Equipments'!E12</f>
        <v>0</v>
      </c>
    </row>
    <row r="19" spans="1:4" s="133" customFormat="1" ht="30" customHeight="1" thickBot="1" x14ac:dyDescent="0.4">
      <c r="A19" s="134">
        <v>2</v>
      </c>
      <c r="B19" s="132" t="s">
        <v>294</v>
      </c>
      <c r="C19" s="182" t="s">
        <v>285</v>
      </c>
      <c r="D19" s="175">
        <f>'Support Equipments'!F12+'Support Equipments'!G12</f>
        <v>0</v>
      </c>
    </row>
    <row r="20" spans="1:4" s="133" customFormat="1" ht="28" thickBot="1" x14ac:dyDescent="0.4">
      <c r="A20" s="208" t="s">
        <v>288</v>
      </c>
      <c r="B20" s="209"/>
      <c r="C20" s="163"/>
      <c r="D20" s="184">
        <f>SUM(D18:D19)</f>
        <v>0</v>
      </c>
    </row>
    <row r="21" spans="1:4" s="133" customFormat="1" ht="28" thickBot="1" x14ac:dyDescent="0.4">
      <c r="A21" s="176"/>
      <c r="B21" s="164"/>
      <c r="C21" s="135"/>
      <c r="D21" s="177"/>
    </row>
    <row r="22" spans="1:4" s="133" customFormat="1" ht="28" thickBot="1" x14ac:dyDescent="0.4">
      <c r="A22" s="190" t="s">
        <v>324</v>
      </c>
      <c r="B22" s="191"/>
      <c r="C22" s="161">
        <f>C11+C16+C20</f>
        <v>0</v>
      </c>
      <c r="D22" s="178">
        <f>D11+D16+D20</f>
        <v>0</v>
      </c>
    </row>
    <row r="23" spans="1:4" s="129" customFormat="1" ht="28" thickBot="1" x14ac:dyDescent="0.4">
      <c r="A23" s="190" t="s">
        <v>202</v>
      </c>
      <c r="B23" s="191"/>
      <c r="C23" s="162" t="s">
        <v>203</v>
      </c>
      <c r="D23" s="185">
        <f>D22*0.15</f>
        <v>0</v>
      </c>
    </row>
    <row r="24" spans="1:4" s="129" customFormat="1" ht="28" thickBot="1" x14ac:dyDescent="0.4">
      <c r="A24" s="190" t="s">
        <v>204</v>
      </c>
      <c r="B24" s="192"/>
      <c r="C24" s="184">
        <f>C22</f>
        <v>0</v>
      </c>
      <c r="D24" s="178">
        <f>SUM(D22:D23)</f>
        <v>0</v>
      </c>
    </row>
    <row r="25" spans="1:4" s="137" customFormat="1" ht="22.5" x14ac:dyDescent="0.35">
      <c r="A25" s="220" t="s">
        <v>162</v>
      </c>
      <c r="B25" s="221"/>
      <c r="C25" s="136"/>
      <c r="D25" s="179"/>
    </row>
    <row r="26" spans="1:4" ht="32" customHeight="1" x14ac:dyDescent="0.35">
      <c r="A26" s="180">
        <v>1</v>
      </c>
      <c r="B26" s="216" t="s">
        <v>205</v>
      </c>
      <c r="C26" s="216"/>
      <c r="D26" s="217"/>
    </row>
    <row r="27" spans="1:4" ht="32" customHeight="1" thickBot="1" x14ac:dyDescent="0.4">
      <c r="A27" s="181">
        <v>2</v>
      </c>
      <c r="B27" s="218" t="s">
        <v>206</v>
      </c>
      <c r="C27" s="218"/>
      <c r="D27" s="219"/>
    </row>
  </sheetData>
  <mergeCells count="17">
    <mergeCell ref="B26:D26"/>
    <mergeCell ref="B27:D27"/>
    <mergeCell ref="A24:B24"/>
    <mergeCell ref="A23:B23"/>
    <mergeCell ref="A25:B25"/>
    <mergeCell ref="A20:B20"/>
    <mergeCell ref="A22:B22"/>
    <mergeCell ref="A16:B16"/>
    <mergeCell ref="A17:D17"/>
    <mergeCell ref="A11:B11"/>
    <mergeCell ref="A12:D12"/>
    <mergeCell ref="A6:D6"/>
    <mergeCell ref="A1:D1"/>
    <mergeCell ref="B2:D2"/>
    <mergeCell ref="A3:D3"/>
    <mergeCell ref="A4:A5"/>
    <mergeCell ref="B4:B5"/>
  </mergeCells>
  <pageMargins left="0.28000000000000003" right="0.22" top="0.28999999999999998" bottom="0.28999999999999998" header="0.3" footer="0.3"/>
  <pageSetup paperSize="9" scale="5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72DB4-3CE8-46DC-899F-DDD3B76B0F9F}">
  <dimension ref="A1:Q21"/>
  <sheetViews>
    <sheetView view="pageBreakPreview" topLeftCell="A3" zoomScale="40" zoomScaleNormal="55" zoomScaleSheetLayoutView="40" workbookViewId="0">
      <selection activeCell="R9" sqref="R9"/>
    </sheetView>
  </sheetViews>
  <sheetFormatPr defaultColWidth="9.08984375" defaultRowHeight="13" x14ac:dyDescent="0.35"/>
  <cols>
    <col min="1" max="1" width="10.54296875" style="127" customWidth="1"/>
    <col min="2" max="2" width="35.81640625" style="127" customWidth="1"/>
    <col min="3" max="3" width="30.81640625" style="127" customWidth="1"/>
    <col min="4" max="4" width="37.08984375" style="127" customWidth="1"/>
    <col min="5" max="5" width="29.90625" style="127" customWidth="1"/>
    <col min="6" max="6" width="52" style="127" customWidth="1"/>
    <col min="7" max="7" width="20.90625" style="127" customWidth="1"/>
    <col min="8" max="8" width="26.54296875" style="127" customWidth="1"/>
    <col min="9" max="9" width="37.36328125" style="127" customWidth="1"/>
    <col min="10" max="10" width="32.81640625" style="127" customWidth="1"/>
    <col min="11" max="11" width="24.1796875" style="127" customWidth="1"/>
    <col min="12" max="12" width="20.81640625" style="127" customWidth="1"/>
    <col min="13" max="232" width="9.08984375" style="127"/>
    <col min="233" max="233" width="7.453125" style="127" customWidth="1"/>
    <col min="234" max="234" width="69.36328125" style="127" bestFit="1" customWidth="1"/>
    <col min="235" max="240" width="27.453125" style="127" customWidth="1"/>
    <col min="241" max="244" width="9.08984375" style="127"/>
    <col min="245" max="247" width="0" style="127" hidden="1" customWidth="1"/>
    <col min="248" max="16384" width="9.08984375" style="127"/>
  </cols>
  <sheetData>
    <row r="1" spans="1:17" ht="50" customHeight="1" x14ac:dyDescent="0.35">
      <c r="A1" s="222" t="s">
        <v>244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4"/>
      <c r="M1" s="138"/>
      <c r="N1" s="138"/>
      <c r="O1" s="138"/>
    </row>
    <row r="2" spans="1:17" ht="50" customHeight="1" x14ac:dyDescent="0.35">
      <c r="A2" s="225" t="s">
        <v>192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7"/>
      <c r="M2" s="138"/>
      <c r="N2" s="138"/>
      <c r="O2" s="138"/>
      <c r="P2" s="138"/>
      <c r="Q2" s="138"/>
    </row>
    <row r="3" spans="1:17" s="128" customFormat="1" ht="115.25" customHeight="1" x14ac:dyDescent="0.35">
      <c r="A3" s="228" t="s">
        <v>208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30"/>
    </row>
    <row r="4" spans="1:17" s="128" customFormat="1" ht="50" customHeight="1" x14ac:dyDescent="0.35">
      <c r="A4" s="231" t="s">
        <v>193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3"/>
    </row>
    <row r="5" spans="1:17" s="140" customFormat="1" ht="40" customHeight="1" x14ac:dyDescent="0.35">
      <c r="A5" s="234" t="s">
        <v>0</v>
      </c>
      <c r="B5" s="235" t="s">
        <v>209</v>
      </c>
      <c r="C5" s="235" t="s">
        <v>210</v>
      </c>
      <c r="D5" s="139" t="s">
        <v>211</v>
      </c>
      <c r="E5" s="236" t="s">
        <v>212</v>
      </c>
      <c r="F5" s="237"/>
      <c r="G5" s="238"/>
      <c r="H5" s="239" t="s">
        <v>213</v>
      </c>
      <c r="I5" s="240"/>
      <c r="J5" s="240"/>
      <c r="K5" s="240"/>
      <c r="L5" s="241"/>
    </row>
    <row r="6" spans="1:17" s="140" customFormat="1" ht="150" x14ac:dyDescent="0.35">
      <c r="A6" s="234"/>
      <c r="B6" s="235"/>
      <c r="C6" s="235"/>
      <c r="D6" s="139" t="s">
        <v>214</v>
      </c>
      <c r="E6" s="139" t="s">
        <v>215</v>
      </c>
      <c r="F6" s="139" t="s">
        <v>216</v>
      </c>
      <c r="G6" s="139" t="s">
        <v>217</v>
      </c>
      <c r="H6" s="141" t="s">
        <v>278</v>
      </c>
      <c r="I6" s="141" t="s">
        <v>219</v>
      </c>
      <c r="J6" s="141" t="s">
        <v>220</v>
      </c>
      <c r="K6" s="141" t="s">
        <v>221</v>
      </c>
      <c r="L6" s="142" t="s">
        <v>222</v>
      </c>
    </row>
    <row r="7" spans="1:17" s="129" customFormat="1" ht="55" customHeight="1" x14ac:dyDescent="0.35">
      <c r="A7" s="143">
        <v>1</v>
      </c>
      <c r="B7" s="144" t="s">
        <v>223</v>
      </c>
      <c r="C7" s="144" t="s">
        <v>224</v>
      </c>
      <c r="D7" s="145">
        <v>2</v>
      </c>
      <c r="E7" s="146"/>
      <c r="F7" s="146"/>
      <c r="G7" s="147">
        <f>E7+F7</f>
        <v>0</v>
      </c>
      <c r="H7" s="146"/>
      <c r="I7" s="146"/>
      <c r="J7" s="146"/>
      <c r="K7" s="147"/>
      <c r="L7" s="148">
        <f>H7+I7+J7+K7</f>
        <v>0</v>
      </c>
    </row>
    <row r="8" spans="1:17" s="129" customFormat="1" ht="55" customHeight="1" x14ac:dyDescent="0.35">
      <c r="A8" s="143">
        <v>2</v>
      </c>
      <c r="B8" s="144" t="s">
        <v>225</v>
      </c>
      <c r="C8" s="144" t="s">
        <v>226</v>
      </c>
      <c r="D8" s="145">
        <v>2</v>
      </c>
      <c r="E8" s="146"/>
      <c r="F8" s="146"/>
      <c r="G8" s="147">
        <f t="shared" ref="G8:G13" si="0">E8+F8</f>
        <v>0</v>
      </c>
      <c r="H8" s="146"/>
      <c r="I8" s="146"/>
      <c r="J8" s="146"/>
      <c r="K8" s="147"/>
      <c r="L8" s="148">
        <f t="shared" ref="L8:L13" si="1">H8+I8+J8+K8</f>
        <v>0</v>
      </c>
    </row>
    <row r="9" spans="1:17" s="129" customFormat="1" ht="55" customHeight="1" x14ac:dyDescent="0.35">
      <c r="A9" s="143">
        <v>3</v>
      </c>
      <c r="B9" s="144" t="s">
        <v>227</v>
      </c>
      <c r="C9" s="144" t="s">
        <v>228</v>
      </c>
      <c r="D9" s="145">
        <v>2</v>
      </c>
      <c r="E9" s="146"/>
      <c r="F9" s="146"/>
      <c r="G9" s="147">
        <f t="shared" si="0"/>
        <v>0</v>
      </c>
      <c r="H9" s="146"/>
      <c r="I9" s="146"/>
      <c r="J9" s="146"/>
      <c r="K9" s="147"/>
      <c r="L9" s="148">
        <f t="shared" si="1"/>
        <v>0</v>
      </c>
    </row>
    <row r="10" spans="1:17" s="129" customFormat="1" ht="55" customHeight="1" x14ac:dyDescent="0.35">
      <c r="A10" s="143">
        <v>4</v>
      </c>
      <c r="B10" s="144" t="s">
        <v>229</v>
      </c>
      <c r="C10" s="144" t="s">
        <v>230</v>
      </c>
      <c r="D10" s="145">
        <v>2</v>
      </c>
      <c r="E10" s="146"/>
      <c r="F10" s="146"/>
      <c r="G10" s="147">
        <f t="shared" si="0"/>
        <v>0</v>
      </c>
      <c r="H10" s="146"/>
      <c r="I10" s="146"/>
      <c r="J10" s="146"/>
      <c r="K10" s="147"/>
      <c r="L10" s="148">
        <f t="shared" si="1"/>
        <v>0</v>
      </c>
    </row>
    <row r="11" spans="1:17" s="129" customFormat="1" ht="55" customHeight="1" x14ac:dyDescent="0.35">
      <c r="A11" s="143">
        <v>5</v>
      </c>
      <c r="B11" s="144" t="s">
        <v>231</v>
      </c>
      <c r="C11" s="144" t="s">
        <v>232</v>
      </c>
      <c r="D11" s="145">
        <v>2</v>
      </c>
      <c r="E11" s="146"/>
      <c r="F11" s="146"/>
      <c r="G11" s="147">
        <f t="shared" si="0"/>
        <v>0</v>
      </c>
      <c r="H11" s="146"/>
      <c r="I11" s="146"/>
      <c r="J11" s="146"/>
      <c r="K11" s="147"/>
      <c r="L11" s="148">
        <f t="shared" si="1"/>
        <v>0</v>
      </c>
    </row>
    <row r="12" spans="1:17" s="129" customFormat="1" ht="55" customHeight="1" x14ac:dyDescent="0.35">
      <c r="A12" s="143">
        <v>6</v>
      </c>
      <c r="B12" s="144" t="s">
        <v>233</v>
      </c>
      <c r="C12" s="144" t="s">
        <v>234</v>
      </c>
      <c r="D12" s="145">
        <v>2</v>
      </c>
      <c r="E12" s="146"/>
      <c r="F12" s="146"/>
      <c r="G12" s="147">
        <f t="shared" si="0"/>
        <v>0</v>
      </c>
      <c r="H12" s="146"/>
      <c r="I12" s="146"/>
      <c r="J12" s="146"/>
      <c r="K12" s="147"/>
      <c r="L12" s="148">
        <f t="shared" si="1"/>
        <v>0</v>
      </c>
    </row>
    <row r="13" spans="1:17" s="129" customFormat="1" ht="55" customHeight="1" x14ac:dyDescent="0.35">
      <c r="A13" s="143">
        <v>7</v>
      </c>
      <c r="B13" s="144" t="s">
        <v>235</v>
      </c>
      <c r="C13" s="144" t="s">
        <v>236</v>
      </c>
      <c r="D13" s="145">
        <v>3</v>
      </c>
      <c r="E13" s="146"/>
      <c r="F13" s="146"/>
      <c r="G13" s="147">
        <f t="shared" si="0"/>
        <v>0</v>
      </c>
      <c r="H13" s="146"/>
      <c r="I13" s="146"/>
      <c r="J13" s="146"/>
      <c r="K13" s="147"/>
      <c r="L13" s="148">
        <f t="shared" si="1"/>
        <v>0</v>
      </c>
    </row>
    <row r="14" spans="1:17" s="129" customFormat="1" ht="40" customHeight="1" x14ac:dyDescent="0.35">
      <c r="A14" s="149"/>
      <c r="B14" s="150"/>
      <c r="C14" s="146"/>
      <c r="D14" s="146"/>
      <c r="E14" s="150">
        <f>SUM(E7:E13)</f>
        <v>0</v>
      </c>
      <c r="F14" s="150">
        <f t="shared" ref="F14:L14" si="2">SUM(F7:F13)</f>
        <v>0</v>
      </c>
      <c r="G14" s="150">
        <f t="shared" si="2"/>
        <v>0</v>
      </c>
      <c r="H14" s="150">
        <f>SUM(H7:H13)</f>
        <v>0</v>
      </c>
      <c r="I14" s="150">
        <f>SUM(I7:I13)</f>
        <v>0</v>
      </c>
      <c r="J14" s="150">
        <f t="shared" si="2"/>
        <v>0</v>
      </c>
      <c r="K14" s="150">
        <f t="shared" si="2"/>
        <v>0</v>
      </c>
      <c r="L14" s="151">
        <f t="shared" si="2"/>
        <v>0</v>
      </c>
    </row>
    <row r="15" spans="1:17" ht="40" customHeight="1" x14ac:dyDescent="0.35">
      <c r="A15" s="245" t="s">
        <v>237</v>
      </c>
      <c r="B15" s="246"/>
      <c r="C15" s="246"/>
      <c r="D15" s="246"/>
      <c r="E15" s="246"/>
      <c r="F15" s="246"/>
      <c r="G15" s="246"/>
      <c r="H15" s="246"/>
      <c r="I15" s="246"/>
      <c r="J15" s="246"/>
      <c r="K15" s="246"/>
      <c r="L15" s="247"/>
    </row>
    <row r="16" spans="1:17" s="129" customFormat="1" ht="40" customHeight="1" x14ac:dyDescent="0.35">
      <c r="A16" s="248" t="s">
        <v>238</v>
      </c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50"/>
    </row>
    <row r="17" spans="1:12" s="129" customFormat="1" ht="40" customHeight="1" x14ac:dyDescent="0.35">
      <c r="A17" s="143">
        <v>1</v>
      </c>
      <c r="B17" s="251" t="s">
        <v>239</v>
      </c>
      <c r="C17" s="252"/>
      <c r="D17" s="252"/>
      <c r="E17" s="252"/>
      <c r="F17" s="252"/>
      <c r="G17" s="252"/>
      <c r="H17" s="252"/>
      <c r="I17" s="252"/>
      <c r="J17" s="252"/>
      <c r="K17" s="252"/>
      <c r="L17" s="253"/>
    </row>
    <row r="18" spans="1:12" s="129" customFormat="1" ht="40" customHeight="1" x14ac:dyDescent="0.35">
      <c r="A18" s="143">
        <v>2</v>
      </c>
      <c r="B18" s="254" t="s">
        <v>240</v>
      </c>
      <c r="C18" s="254"/>
      <c r="D18" s="254"/>
      <c r="E18" s="254"/>
      <c r="F18" s="254"/>
      <c r="G18" s="254"/>
      <c r="H18" s="254"/>
      <c r="I18" s="254"/>
      <c r="J18" s="254"/>
      <c r="K18" s="254"/>
      <c r="L18" s="255"/>
    </row>
    <row r="19" spans="1:12" s="129" customFormat="1" ht="40" customHeight="1" x14ac:dyDescent="0.35">
      <c r="A19" s="143">
        <v>3</v>
      </c>
      <c r="B19" s="254" t="s">
        <v>241</v>
      </c>
      <c r="C19" s="254"/>
      <c r="D19" s="254"/>
      <c r="E19" s="254"/>
      <c r="F19" s="254"/>
      <c r="G19" s="254"/>
      <c r="H19" s="254"/>
      <c r="I19" s="254"/>
      <c r="J19" s="254"/>
      <c r="K19" s="254"/>
      <c r="L19" s="255"/>
    </row>
    <row r="20" spans="1:12" s="129" customFormat="1" ht="40" customHeight="1" x14ac:dyDescent="0.35">
      <c r="A20" s="143">
        <v>4</v>
      </c>
      <c r="B20" s="256" t="s">
        <v>242</v>
      </c>
      <c r="C20" s="257"/>
      <c r="D20" s="257"/>
      <c r="E20" s="257"/>
      <c r="F20" s="257"/>
      <c r="G20" s="257"/>
      <c r="H20" s="257"/>
      <c r="I20" s="257"/>
      <c r="J20" s="257"/>
      <c r="K20" s="257"/>
      <c r="L20" s="258"/>
    </row>
    <row r="21" spans="1:12" s="129" customFormat="1" ht="40" customHeight="1" thickBot="1" x14ac:dyDescent="0.4">
      <c r="A21" s="153">
        <v>5</v>
      </c>
      <c r="B21" s="242" t="s">
        <v>243</v>
      </c>
      <c r="C21" s="243"/>
      <c r="D21" s="243"/>
      <c r="E21" s="243"/>
      <c r="F21" s="243"/>
      <c r="G21" s="243"/>
      <c r="H21" s="243"/>
      <c r="I21" s="243"/>
      <c r="J21" s="243"/>
      <c r="K21" s="243"/>
      <c r="L21" s="244"/>
    </row>
  </sheetData>
  <mergeCells count="16">
    <mergeCell ref="B21:L21"/>
    <mergeCell ref="A15:L15"/>
    <mergeCell ref="A16:L16"/>
    <mergeCell ref="B17:L17"/>
    <mergeCell ref="B18:L18"/>
    <mergeCell ref="B19:L19"/>
    <mergeCell ref="B20:L20"/>
    <mergeCell ref="A1:L1"/>
    <mergeCell ref="A2:L2"/>
    <mergeCell ref="A3:L3"/>
    <mergeCell ref="A4:L4"/>
    <mergeCell ref="A5:A6"/>
    <mergeCell ref="B5:B6"/>
    <mergeCell ref="C5:C6"/>
    <mergeCell ref="E5:G5"/>
    <mergeCell ref="H5:L5"/>
  </mergeCells>
  <pageMargins left="0.39" right="0.28999999999999998" top="0.39" bottom="0.36" header="0.3" footer="0.3"/>
  <pageSetup paperSize="9" scale="3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2510C-58BE-487F-849E-F623EDF45EC4}">
  <dimension ref="A1:L19"/>
  <sheetViews>
    <sheetView view="pageBreakPreview" topLeftCell="A4" zoomScale="50" zoomScaleNormal="55" zoomScaleSheetLayoutView="50" workbookViewId="0">
      <selection activeCell="F9" sqref="F9"/>
    </sheetView>
  </sheetViews>
  <sheetFormatPr defaultColWidth="9.08984375" defaultRowHeight="13" x14ac:dyDescent="0.35"/>
  <cols>
    <col min="1" max="1" width="10.54296875" style="127" customWidth="1"/>
    <col min="2" max="2" width="37.1796875" style="127" customWidth="1"/>
    <col min="3" max="3" width="33.6328125" style="127" customWidth="1"/>
    <col min="4" max="4" width="20.36328125" style="127" customWidth="1"/>
    <col min="5" max="5" width="31" style="127" customWidth="1"/>
    <col min="6" max="6" width="44.36328125" style="127" customWidth="1"/>
    <col min="7" max="7" width="23.54296875" style="127" customWidth="1"/>
    <col min="8" max="8" width="27.08984375" style="127" customWidth="1"/>
    <col min="9" max="9" width="35.36328125" style="127" customWidth="1"/>
    <col min="10" max="10" width="33.6328125" style="127" customWidth="1"/>
    <col min="11" max="11" width="21.54296875" style="127" customWidth="1"/>
    <col min="12" max="219" width="9.08984375" style="127"/>
    <col min="220" max="220" width="7.453125" style="127" customWidth="1"/>
    <col min="221" max="221" width="69.36328125" style="127" bestFit="1" customWidth="1"/>
    <col min="222" max="227" width="27.453125" style="127" customWidth="1"/>
    <col min="228" max="231" width="9.08984375" style="127"/>
    <col min="232" max="234" width="0" style="127" hidden="1" customWidth="1"/>
    <col min="235" max="16384" width="9.08984375" style="127"/>
  </cols>
  <sheetData>
    <row r="1" spans="1:12" ht="50" customHeight="1" x14ac:dyDescent="0.35">
      <c r="A1" s="222" t="s">
        <v>267</v>
      </c>
      <c r="B1" s="223"/>
      <c r="C1" s="223"/>
      <c r="D1" s="223"/>
      <c r="E1" s="223"/>
      <c r="F1" s="223"/>
      <c r="G1" s="223"/>
      <c r="H1" s="223"/>
      <c r="I1" s="223"/>
      <c r="J1" s="223"/>
      <c r="K1" s="224"/>
      <c r="L1" s="138"/>
    </row>
    <row r="2" spans="1:12" ht="60" customHeight="1" x14ac:dyDescent="0.35">
      <c r="A2" s="225" t="s">
        <v>192</v>
      </c>
      <c r="B2" s="226"/>
      <c r="C2" s="226"/>
      <c r="D2" s="226"/>
      <c r="E2" s="226"/>
      <c r="F2" s="226"/>
      <c r="G2" s="226"/>
      <c r="H2" s="226"/>
      <c r="I2" s="226"/>
      <c r="J2" s="226"/>
      <c r="K2" s="227"/>
      <c r="L2" s="154"/>
    </row>
    <row r="3" spans="1:12" s="128" customFormat="1" ht="101.4" customHeight="1" x14ac:dyDescent="0.35">
      <c r="A3" s="228" t="s">
        <v>245</v>
      </c>
      <c r="B3" s="229"/>
      <c r="C3" s="229"/>
      <c r="D3" s="229"/>
      <c r="E3" s="229"/>
      <c r="F3" s="229"/>
      <c r="G3" s="229"/>
      <c r="H3" s="229"/>
      <c r="I3" s="229"/>
      <c r="J3" s="229"/>
      <c r="K3" s="230"/>
      <c r="L3" s="155"/>
    </row>
    <row r="4" spans="1:12" s="128" customFormat="1" ht="50" customHeight="1" x14ac:dyDescent="0.35">
      <c r="A4" s="231" t="s">
        <v>193</v>
      </c>
      <c r="B4" s="232"/>
      <c r="C4" s="232"/>
      <c r="D4" s="232"/>
      <c r="E4" s="232"/>
      <c r="F4" s="232"/>
      <c r="G4" s="232"/>
      <c r="H4" s="232"/>
      <c r="I4" s="232"/>
      <c r="J4" s="232"/>
      <c r="K4" s="233"/>
      <c r="L4" s="156"/>
    </row>
    <row r="5" spans="1:12" s="140" customFormat="1" ht="25" x14ac:dyDescent="0.35">
      <c r="A5" s="234" t="s">
        <v>0</v>
      </c>
      <c r="B5" s="235" t="s">
        <v>209</v>
      </c>
      <c r="C5" s="235" t="s">
        <v>246</v>
      </c>
      <c r="D5" s="259" t="s">
        <v>279</v>
      </c>
      <c r="E5" s="235" t="s">
        <v>212</v>
      </c>
      <c r="F5" s="235"/>
      <c r="G5" s="235"/>
      <c r="H5" s="240" t="s">
        <v>213</v>
      </c>
      <c r="I5" s="240"/>
      <c r="J5" s="240"/>
      <c r="K5" s="241"/>
    </row>
    <row r="6" spans="1:12" s="140" customFormat="1" ht="175" x14ac:dyDescent="0.35">
      <c r="A6" s="234"/>
      <c r="B6" s="235"/>
      <c r="C6" s="235"/>
      <c r="D6" s="260"/>
      <c r="E6" s="139" t="s">
        <v>247</v>
      </c>
      <c r="F6" s="139" t="s">
        <v>248</v>
      </c>
      <c r="G6" s="139" t="s">
        <v>217</v>
      </c>
      <c r="H6" s="141" t="s">
        <v>218</v>
      </c>
      <c r="I6" s="141" t="s">
        <v>219</v>
      </c>
      <c r="J6" s="141" t="s">
        <v>220</v>
      </c>
      <c r="K6" s="142" t="s">
        <v>249</v>
      </c>
    </row>
    <row r="7" spans="1:12" s="129" customFormat="1" ht="40" customHeight="1" x14ac:dyDescent="0.35">
      <c r="A7" s="143">
        <v>1</v>
      </c>
      <c r="B7" s="152" t="s">
        <v>250</v>
      </c>
      <c r="C7" s="144" t="s">
        <v>251</v>
      </c>
      <c r="D7" s="144" t="s">
        <v>252</v>
      </c>
      <c r="E7" s="144"/>
      <c r="F7" s="144"/>
      <c r="G7" s="144">
        <f>E7+F7</f>
        <v>0</v>
      </c>
      <c r="H7" s="167"/>
      <c r="I7" s="144"/>
      <c r="J7" s="144" t="s">
        <v>203</v>
      </c>
      <c r="K7" s="157">
        <f>H7+I7</f>
        <v>0</v>
      </c>
    </row>
    <row r="8" spans="1:12" s="129" customFormat="1" ht="40" customHeight="1" x14ac:dyDescent="0.35">
      <c r="A8" s="143">
        <v>2</v>
      </c>
      <c r="B8" s="152" t="s">
        <v>253</v>
      </c>
      <c r="C8" s="144" t="s">
        <v>254</v>
      </c>
      <c r="D8" s="144" t="s">
        <v>252</v>
      </c>
      <c r="E8" s="144"/>
      <c r="F8" s="144"/>
      <c r="G8" s="144">
        <f t="shared" ref="G8:G14" si="0">E8+F8</f>
        <v>0</v>
      </c>
      <c r="H8" s="167"/>
      <c r="I8" s="144"/>
      <c r="J8" s="144"/>
      <c r="K8" s="157">
        <f t="shared" ref="K8:K14" si="1">H8+I8+J8</f>
        <v>0</v>
      </c>
    </row>
    <row r="9" spans="1:12" s="129" customFormat="1" ht="40" customHeight="1" x14ac:dyDescent="0.35">
      <c r="A9" s="143">
        <v>3</v>
      </c>
      <c r="B9" s="152" t="s">
        <v>188</v>
      </c>
      <c r="C9" s="144" t="s">
        <v>255</v>
      </c>
      <c r="D9" s="144" t="s">
        <v>252</v>
      </c>
      <c r="E9" s="144"/>
      <c r="F9" s="144"/>
      <c r="G9" s="144">
        <f t="shared" si="0"/>
        <v>0</v>
      </c>
      <c r="H9" s="167"/>
      <c r="I9" s="144"/>
      <c r="J9" s="144"/>
      <c r="K9" s="157">
        <f t="shared" si="1"/>
        <v>0</v>
      </c>
    </row>
    <row r="10" spans="1:12" s="129" customFormat="1" ht="40" customHeight="1" x14ac:dyDescent="0.35">
      <c r="A10" s="143">
        <v>4</v>
      </c>
      <c r="B10" s="152" t="s">
        <v>256</v>
      </c>
      <c r="C10" s="144" t="s">
        <v>257</v>
      </c>
      <c r="D10" s="144" t="s">
        <v>252</v>
      </c>
      <c r="E10" s="144"/>
      <c r="F10" s="144"/>
      <c r="G10" s="144">
        <f t="shared" si="0"/>
        <v>0</v>
      </c>
      <c r="H10" s="167"/>
      <c r="I10" s="144"/>
      <c r="J10" s="144"/>
      <c r="K10" s="157">
        <f t="shared" si="1"/>
        <v>0</v>
      </c>
    </row>
    <row r="11" spans="1:12" s="129" customFormat="1" ht="40" customHeight="1" x14ac:dyDescent="0.35">
      <c r="A11" s="143">
        <v>5</v>
      </c>
      <c r="B11" s="152" t="s">
        <v>258</v>
      </c>
      <c r="C11" s="144" t="s">
        <v>259</v>
      </c>
      <c r="D11" s="144" t="s">
        <v>252</v>
      </c>
      <c r="E11" s="144"/>
      <c r="F11" s="144"/>
      <c r="G11" s="144">
        <f t="shared" si="0"/>
        <v>0</v>
      </c>
      <c r="H11" s="167"/>
      <c r="I11" s="144"/>
      <c r="J11" s="144"/>
      <c r="K11" s="157">
        <f t="shared" si="1"/>
        <v>0</v>
      </c>
    </row>
    <row r="12" spans="1:12" s="129" customFormat="1" ht="40" customHeight="1" x14ac:dyDescent="0.35">
      <c r="A12" s="143">
        <v>6</v>
      </c>
      <c r="B12" s="152" t="s">
        <v>260</v>
      </c>
      <c r="C12" s="144" t="s">
        <v>261</v>
      </c>
      <c r="D12" s="144" t="s">
        <v>252</v>
      </c>
      <c r="E12" s="144"/>
      <c r="F12" s="144"/>
      <c r="G12" s="144">
        <f t="shared" si="0"/>
        <v>0</v>
      </c>
      <c r="H12" s="167"/>
      <c r="I12" s="144"/>
      <c r="J12" s="144"/>
      <c r="K12" s="157">
        <f t="shared" si="1"/>
        <v>0</v>
      </c>
    </row>
    <row r="13" spans="1:12" s="129" customFormat="1" ht="40" customHeight="1" x14ac:dyDescent="0.35">
      <c r="A13" s="143">
        <v>7</v>
      </c>
      <c r="B13" s="152" t="s">
        <v>262</v>
      </c>
      <c r="C13" s="144" t="s">
        <v>263</v>
      </c>
      <c r="D13" s="144" t="s">
        <v>252</v>
      </c>
      <c r="E13" s="144"/>
      <c r="F13" s="144"/>
      <c r="G13" s="144">
        <f t="shared" si="0"/>
        <v>0</v>
      </c>
      <c r="H13" s="167"/>
      <c r="I13" s="144"/>
      <c r="J13" s="144" t="s">
        <v>203</v>
      </c>
      <c r="K13" s="157">
        <f>H13+I13</f>
        <v>0</v>
      </c>
    </row>
    <row r="14" spans="1:12" s="129" customFormat="1" ht="50" customHeight="1" x14ac:dyDescent="0.35">
      <c r="A14" s="143">
        <v>8</v>
      </c>
      <c r="B14" s="152" t="s">
        <v>264</v>
      </c>
      <c r="C14" s="144" t="s">
        <v>265</v>
      </c>
      <c r="D14" s="144" t="s">
        <v>252</v>
      </c>
      <c r="E14" s="144"/>
      <c r="F14" s="144"/>
      <c r="G14" s="144">
        <f t="shared" si="0"/>
        <v>0</v>
      </c>
      <c r="H14" s="150"/>
      <c r="I14" s="144"/>
      <c r="J14" s="144"/>
      <c r="K14" s="157">
        <f t="shared" si="1"/>
        <v>0</v>
      </c>
    </row>
    <row r="15" spans="1:12" s="129" customFormat="1" ht="40" customHeight="1" x14ac:dyDescent="0.35">
      <c r="A15" s="149"/>
      <c r="B15" s="150"/>
      <c r="C15" s="167"/>
      <c r="D15" s="167"/>
      <c r="E15" s="144">
        <f t="shared" ref="E15:K15" si="2">SUM(E7:E14)</f>
        <v>0</v>
      </c>
      <c r="F15" s="144">
        <f t="shared" si="2"/>
        <v>0</v>
      </c>
      <c r="G15" s="144">
        <f t="shared" si="2"/>
        <v>0</v>
      </c>
      <c r="H15" s="144">
        <f t="shared" si="2"/>
        <v>0</v>
      </c>
      <c r="I15" s="144">
        <f t="shared" si="2"/>
        <v>0</v>
      </c>
      <c r="J15" s="144">
        <f t="shared" si="2"/>
        <v>0</v>
      </c>
      <c r="K15" s="157">
        <f t="shared" si="2"/>
        <v>0</v>
      </c>
    </row>
    <row r="16" spans="1:12" ht="40" customHeight="1" x14ac:dyDescent="0.35">
      <c r="A16" s="245" t="s">
        <v>237</v>
      </c>
      <c r="B16" s="246"/>
      <c r="C16" s="246"/>
      <c r="D16" s="246"/>
      <c r="E16" s="246"/>
      <c r="F16" s="246"/>
      <c r="G16" s="246"/>
      <c r="H16" s="246"/>
      <c r="I16" s="246"/>
      <c r="J16" s="246"/>
      <c r="K16" s="247"/>
    </row>
    <row r="17" spans="1:11" s="129" customFormat="1" ht="40" customHeight="1" x14ac:dyDescent="0.35">
      <c r="A17" s="248" t="s">
        <v>238</v>
      </c>
      <c r="B17" s="249"/>
      <c r="C17" s="249"/>
      <c r="D17" s="249"/>
      <c r="E17" s="249"/>
      <c r="F17" s="249"/>
      <c r="G17" s="249"/>
      <c r="H17" s="249"/>
      <c r="I17" s="249"/>
      <c r="J17" s="249"/>
      <c r="K17" s="250"/>
    </row>
    <row r="18" spans="1:11" ht="40" customHeight="1" x14ac:dyDescent="0.35">
      <c r="A18" s="143">
        <v>1</v>
      </c>
      <c r="B18" s="256" t="s">
        <v>206</v>
      </c>
      <c r="C18" s="257"/>
      <c r="D18" s="257"/>
      <c r="E18" s="257"/>
      <c r="F18" s="257"/>
      <c r="G18" s="257"/>
      <c r="H18" s="257"/>
      <c r="I18" s="257"/>
      <c r="J18" s="257"/>
      <c r="K18" s="258"/>
    </row>
    <row r="19" spans="1:11" s="129" customFormat="1" ht="40" customHeight="1" thickBot="1" x14ac:dyDescent="0.4">
      <c r="A19" s="153">
        <v>2</v>
      </c>
      <c r="B19" s="242" t="s">
        <v>266</v>
      </c>
      <c r="C19" s="243"/>
      <c r="D19" s="243"/>
      <c r="E19" s="243"/>
      <c r="F19" s="243"/>
      <c r="G19" s="243"/>
      <c r="H19" s="243"/>
      <c r="I19" s="243"/>
      <c r="J19" s="243"/>
      <c r="K19" s="244"/>
    </row>
  </sheetData>
  <mergeCells count="14">
    <mergeCell ref="A16:K16"/>
    <mergeCell ref="A17:K17"/>
    <mergeCell ref="B18:K18"/>
    <mergeCell ref="B19:K19"/>
    <mergeCell ref="A1:K1"/>
    <mergeCell ref="A2:K2"/>
    <mergeCell ref="A3:K3"/>
    <mergeCell ref="A4:K4"/>
    <mergeCell ref="A5:A6"/>
    <mergeCell ref="B5:B6"/>
    <mergeCell ref="C5:C6"/>
    <mergeCell ref="D5:D6"/>
    <mergeCell ref="E5:G5"/>
    <mergeCell ref="H5:K5"/>
  </mergeCells>
  <pageMargins left="0.17" right="0.17" top="0.31" bottom="0.28999999999999998" header="0.3" footer="0.3"/>
  <pageSetup paperSize="9" scale="4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9036D-B511-4BFD-9C9D-F71DA4C87C2D}">
  <dimension ref="A1:H15"/>
  <sheetViews>
    <sheetView view="pageBreakPreview" topLeftCell="A4" zoomScale="60" zoomScaleNormal="70" workbookViewId="0">
      <selection activeCell="C10" sqref="C10"/>
    </sheetView>
  </sheetViews>
  <sheetFormatPr defaultColWidth="9.08984375" defaultRowHeight="13" x14ac:dyDescent="0.35"/>
  <cols>
    <col min="1" max="1" width="10.54296875" style="127" customWidth="1"/>
    <col min="2" max="2" width="39.6328125" style="127" customWidth="1"/>
    <col min="3" max="3" width="81.54296875" style="127" customWidth="1"/>
    <col min="4" max="4" width="27.6328125" style="127" customWidth="1"/>
    <col min="5" max="5" width="28.08984375" style="127" customWidth="1"/>
    <col min="6" max="6" width="36.453125" style="127" customWidth="1"/>
    <col min="7" max="7" width="32.08984375" style="127" customWidth="1"/>
    <col min="8" max="8" width="27.54296875" style="127" customWidth="1"/>
    <col min="9" max="187" width="9.08984375" style="127"/>
    <col min="188" max="188" width="7.453125" style="127" customWidth="1"/>
    <col min="189" max="189" width="69.36328125" style="127" bestFit="1" customWidth="1"/>
    <col min="190" max="195" width="27.453125" style="127" customWidth="1"/>
    <col min="196" max="199" width="9.08984375" style="127"/>
    <col min="200" max="202" width="0" style="127" hidden="1" customWidth="1"/>
    <col min="203" max="16384" width="9.08984375" style="127"/>
  </cols>
  <sheetData>
    <row r="1" spans="1:8" ht="50" customHeight="1" x14ac:dyDescent="0.35">
      <c r="A1" s="222" t="s">
        <v>281</v>
      </c>
      <c r="B1" s="223"/>
      <c r="C1" s="223"/>
      <c r="D1" s="223"/>
      <c r="E1" s="223"/>
      <c r="F1" s="223"/>
      <c r="G1" s="223"/>
      <c r="H1" s="224"/>
    </row>
    <row r="2" spans="1:8" ht="60" customHeight="1" x14ac:dyDescent="0.35">
      <c r="A2" s="225" t="s">
        <v>192</v>
      </c>
      <c r="B2" s="226"/>
      <c r="C2" s="226"/>
      <c r="D2" s="226"/>
      <c r="E2" s="226"/>
      <c r="F2" s="226"/>
      <c r="G2" s="226"/>
      <c r="H2" s="227"/>
    </row>
    <row r="3" spans="1:8" s="128" customFormat="1" ht="106.75" customHeight="1" x14ac:dyDescent="0.35">
      <c r="A3" s="228" t="s">
        <v>268</v>
      </c>
      <c r="B3" s="229"/>
      <c r="C3" s="229"/>
      <c r="D3" s="229"/>
      <c r="E3" s="229"/>
      <c r="F3" s="229"/>
      <c r="G3" s="229"/>
      <c r="H3" s="230"/>
    </row>
    <row r="4" spans="1:8" s="128" customFormat="1" ht="50" customHeight="1" x14ac:dyDescent="0.35">
      <c r="A4" s="231" t="s">
        <v>193</v>
      </c>
      <c r="B4" s="232"/>
      <c r="C4" s="232"/>
      <c r="D4" s="232"/>
      <c r="E4" s="232"/>
      <c r="F4" s="232"/>
      <c r="G4" s="232"/>
      <c r="H4" s="233"/>
    </row>
    <row r="5" spans="1:8" s="140" customFormat="1" ht="25" x14ac:dyDescent="0.35">
      <c r="A5" s="234" t="s">
        <v>345</v>
      </c>
      <c r="B5" s="235" t="s">
        <v>343</v>
      </c>
      <c r="C5" s="235" t="s">
        <v>246</v>
      </c>
      <c r="D5" s="259" t="s">
        <v>344</v>
      </c>
      <c r="E5" s="261" t="s">
        <v>213</v>
      </c>
      <c r="F5" s="262"/>
      <c r="G5" s="262"/>
      <c r="H5" s="263"/>
    </row>
    <row r="6" spans="1:8" s="140" customFormat="1" ht="150" x14ac:dyDescent="0.35">
      <c r="A6" s="234"/>
      <c r="B6" s="235"/>
      <c r="C6" s="235"/>
      <c r="D6" s="260"/>
      <c r="E6" s="139" t="s">
        <v>332</v>
      </c>
      <c r="F6" s="139" t="s">
        <v>295</v>
      </c>
      <c r="G6" s="139" t="s">
        <v>296</v>
      </c>
      <c r="H6" s="168" t="s">
        <v>297</v>
      </c>
    </row>
    <row r="7" spans="1:8" s="129" customFormat="1" ht="50" customHeight="1" x14ac:dyDescent="0.35">
      <c r="A7" s="143">
        <v>1</v>
      </c>
      <c r="B7" s="152" t="s">
        <v>269</v>
      </c>
      <c r="C7" s="144" t="s">
        <v>270</v>
      </c>
      <c r="D7" s="144" t="s">
        <v>252</v>
      </c>
      <c r="E7" s="144"/>
      <c r="F7" s="146"/>
      <c r="G7" s="146"/>
      <c r="H7" s="148">
        <f>E7+F7+G7</f>
        <v>0</v>
      </c>
    </row>
    <row r="8" spans="1:8" s="129" customFormat="1" ht="50" customHeight="1" x14ac:dyDescent="0.35">
      <c r="A8" s="143">
        <v>2</v>
      </c>
      <c r="B8" s="152" t="s">
        <v>271</v>
      </c>
      <c r="C8" s="144" t="s">
        <v>272</v>
      </c>
      <c r="D8" s="144" t="s">
        <v>252</v>
      </c>
      <c r="E8" s="144"/>
      <c r="F8" s="146"/>
      <c r="G8" s="146"/>
      <c r="H8" s="148">
        <f t="shared" ref="H8:H10" si="0">E8+F8+G8</f>
        <v>0</v>
      </c>
    </row>
    <row r="9" spans="1:8" s="129" customFormat="1" ht="50" customHeight="1" x14ac:dyDescent="0.35">
      <c r="A9" s="143">
        <v>3</v>
      </c>
      <c r="B9" s="152" t="s">
        <v>273</v>
      </c>
      <c r="C9" s="144" t="s">
        <v>274</v>
      </c>
      <c r="D9" s="144" t="s">
        <v>252</v>
      </c>
      <c r="E9" s="144"/>
      <c r="F9" s="146"/>
      <c r="G9" s="146"/>
      <c r="H9" s="148">
        <f t="shared" si="0"/>
        <v>0</v>
      </c>
    </row>
    <row r="10" spans="1:8" s="129" customFormat="1" ht="50" customHeight="1" x14ac:dyDescent="0.35">
      <c r="A10" s="143">
        <v>4</v>
      </c>
      <c r="B10" s="152" t="s">
        <v>275</v>
      </c>
      <c r="C10" s="144" t="s">
        <v>276</v>
      </c>
      <c r="D10" s="144" t="s">
        <v>252</v>
      </c>
      <c r="E10" s="144"/>
      <c r="F10" s="146"/>
      <c r="G10" s="146"/>
      <c r="H10" s="148">
        <f t="shared" si="0"/>
        <v>0</v>
      </c>
    </row>
    <row r="11" spans="1:8" s="129" customFormat="1" ht="105.65" customHeight="1" x14ac:dyDescent="0.35">
      <c r="A11" s="143">
        <v>5</v>
      </c>
      <c r="B11" s="152" t="s">
        <v>329</v>
      </c>
      <c r="C11" s="144" t="s">
        <v>331</v>
      </c>
      <c r="D11" s="144" t="s">
        <v>330</v>
      </c>
      <c r="E11" s="144"/>
      <c r="F11" s="146"/>
      <c r="G11" s="146"/>
      <c r="H11" s="148"/>
    </row>
    <row r="12" spans="1:8" s="129" customFormat="1" ht="49.75" customHeight="1" x14ac:dyDescent="0.35">
      <c r="A12" s="149"/>
      <c r="B12" s="150"/>
      <c r="C12" s="146"/>
      <c r="D12" s="146"/>
      <c r="E12" s="150">
        <f>SUM(E7:E11)</f>
        <v>0</v>
      </c>
      <c r="F12" s="150">
        <f>SUM(F7:F11)</f>
        <v>0</v>
      </c>
      <c r="G12" s="150">
        <f>SUM(G7:G11)</f>
        <v>0</v>
      </c>
      <c r="H12" s="187">
        <f>SUM(H7:H11)</f>
        <v>0</v>
      </c>
    </row>
    <row r="13" spans="1:8" ht="50" customHeight="1" x14ac:dyDescent="0.35">
      <c r="A13" s="245" t="s">
        <v>237</v>
      </c>
      <c r="B13" s="246"/>
      <c r="C13" s="246"/>
      <c r="D13" s="246"/>
      <c r="E13" s="246"/>
      <c r="F13" s="246"/>
      <c r="G13" s="246"/>
      <c r="H13" s="247"/>
    </row>
    <row r="14" spans="1:8" s="129" customFormat="1" ht="50" customHeight="1" x14ac:dyDescent="0.35">
      <c r="A14" s="248" t="s">
        <v>238</v>
      </c>
      <c r="B14" s="249"/>
      <c r="C14" s="249"/>
      <c r="D14" s="249"/>
      <c r="E14" s="249"/>
      <c r="F14" s="249"/>
      <c r="G14" s="249"/>
      <c r="H14" s="250"/>
    </row>
    <row r="15" spans="1:8" s="129" customFormat="1" ht="50" customHeight="1" thickBot="1" x14ac:dyDescent="0.4">
      <c r="A15" s="153">
        <v>1</v>
      </c>
      <c r="B15" s="242" t="s">
        <v>277</v>
      </c>
      <c r="C15" s="243"/>
      <c r="D15" s="243"/>
      <c r="E15" s="243"/>
      <c r="F15" s="243"/>
      <c r="G15" s="243"/>
      <c r="H15" s="244"/>
    </row>
  </sheetData>
  <mergeCells count="12">
    <mergeCell ref="A13:H13"/>
    <mergeCell ref="A14:H14"/>
    <mergeCell ref="B15:H15"/>
    <mergeCell ref="A1:H1"/>
    <mergeCell ref="A2:H2"/>
    <mergeCell ref="A3:H3"/>
    <mergeCell ref="A4:H4"/>
    <mergeCell ref="A5:A6"/>
    <mergeCell ref="B5:B6"/>
    <mergeCell ref="C5:C6"/>
    <mergeCell ref="D5:D6"/>
    <mergeCell ref="E5:H5"/>
  </mergeCells>
  <pageMargins left="0.31" right="0.24" top="0.35" bottom="0.27" header="0.3" footer="0.3"/>
  <pageSetup paperSize="9" scale="5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7"/>
  <sheetViews>
    <sheetView view="pageBreakPreview" zoomScale="80" zoomScaleSheetLayoutView="80" workbookViewId="0">
      <selection activeCell="M5" sqref="M5"/>
    </sheetView>
  </sheetViews>
  <sheetFormatPr defaultColWidth="9.08984375" defaultRowHeight="14.5" x14ac:dyDescent="0.35"/>
  <cols>
    <col min="1" max="1" width="9.08984375" style="31"/>
    <col min="2" max="2" width="5.6328125" style="31" customWidth="1"/>
    <col min="3" max="3" width="72.08984375" style="32" customWidth="1"/>
    <col min="4" max="4" width="20.81640625" style="31" customWidth="1"/>
    <col min="5" max="5" width="20.81640625" style="33" customWidth="1"/>
    <col min="6" max="6" width="23.36328125" style="33" customWidth="1"/>
    <col min="7" max="27" width="8.90625" customWidth="1"/>
    <col min="28" max="16384" width="9.08984375" style="30"/>
  </cols>
  <sheetData>
    <row r="1" spans="1:27" ht="37.75" customHeight="1" thickBot="1" x14ac:dyDescent="0.4">
      <c r="F1" s="169" t="s">
        <v>333</v>
      </c>
    </row>
    <row r="2" spans="1:27" ht="90" customHeight="1" thickBot="1" x14ac:dyDescent="0.4">
      <c r="A2" s="86"/>
      <c r="B2" s="87"/>
      <c r="C2" s="281" t="s">
        <v>156</v>
      </c>
      <c r="D2" s="281"/>
      <c r="E2" s="281"/>
      <c r="F2" s="282"/>
      <c r="I2" s="106"/>
    </row>
    <row r="3" spans="1:27" ht="35.4" customHeight="1" thickBot="1" x14ac:dyDescent="0.4">
      <c r="A3" s="285" t="s">
        <v>323</v>
      </c>
      <c r="B3" s="286"/>
      <c r="C3" s="286"/>
      <c r="D3" s="286"/>
      <c r="E3" s="286"/>
      <c r="F3" s="287"/>
      <c r="I3" s="106"/>
    </row>
    <row r="4" spans="1:27" ht="29.4" customHeight="1" x14ac:dyDescent="0.35">
      <c r="A4" s="105" t="s">
        <v>71</v>
      </c>
      <c r="B4" s="283" t="s">
        <v>72</v>
      </c>
      <c r="C4" s="283"/>
      <c r="D4" s="108" t="s">
        <v>73</v>
      </c>
      <c r="E4" s="109" t="s">
        <v>74</v>
      </c>
      <c r="F4" s="110" t="s">
        <v>76</v>
      </c>
    </row>
    <row r="5" spans="1:27" ht="36" customHeight="1" x14ac:dyDescent="0.35">
      <c r="A5" s="34">
        <v>1</v>
      </c>
      <c r="B5" s="284" t="s">
        <v>319</v>
      </c>
      <c r="C5" s="284"/>
      <c r="D5" s="55" t="s">
        <v>186</v>
      </c>
      <c r="E5" s="55" t="s">
        <v>186</v>
      </c>
      <c r="F5" s="84">
        <f>'Civil &amp; Mechanical '!G40</f>
        <v>0</v>
      </c>
    </row>
    <row r="6" spans="1:27" ht="36" customHeight="1" x14ac:dyDescent="0.35">
      <c r="A6" s="34">
        <v>2</v>
      </c>
      <c r="B6" s="280" t="s">
        <v>320</v>
      </c>
      <c r="C6" s="280"/>
      <c r="D6" s="55" t="s">
        <v>186</v>
      </c>
      <c r="E6" s="55" t="s">
        <v>186</v>
      </c>
      <c r="F6" s="84">
        <f>Electrical!G15</f>
        <v>0</v>
      </c>
    </row>
    <row r="7" spans="1:27" ht="36" customHeight="1" x14ac:dyDescent="0.35">
      <c r="A7" s="34">
        <v>4</v>
      </c>
      <c r="B7" s="270" t="s">
        <v>321</v>
      </c>
      <c r="C7" s="271"/>
      <c r="D7" s="55" t="s">
        <v>186</v>
      </c>
      <c r="E7" s="55" t="s">
        <v>186</v>
      </c>
      <c r="F7" s="84">
        <f>'Other Items'!G16</f>
        <v>0</v>
      </c>
    </row>
    <row r="8" spans="1:27" ht="20" customHeight="1" thickBot="1" x14ac:dyDescent="0.4">
      <c r="A8" s="90"/>
      <c r="B8" s="107"/>
      <c r="C8" s="107"/>
      <c r="D8" s="88"/>
      <c r="E8" s="91"/>
      <c r="F8" s="92"/>
    </row>
    <row r="9" spans="1:27" ht="32" customHeight="1" thickBot="1" x14ac:dyDescent="0.4">
      <c r="A9" s="275" t="s">
        <v>174</v>
      </c>
      <c r="B9" s="276"/>
      <c r="C9" s="276"/>
      <c r="D9" s="276"/>
      <c r="E9" s="276"/>
      <c r="F9" s="38">
        <f>SUM(F5:F8)</f>
        <v>0</v>
      </c>
    </row>
    <row r="10" spans="1:27" ht="24" customHeight="1" thickBot="1" x14ac:dyDescent="0.4">
      <c r="A10" s="277"/>
      <c r="B10" s="278"/>
      <c r="C10" s="278"/>
      <c r="D10" s="278"/>
      <c r="E10" s="278"/>
      <c r="F10" s="279"/>
    </row>
    <row r="11" spans="1:27" ht="32" customHeight="1" thickBot="1" x14ac:dyDescent="0.4">
      <c r="A11" s="93"/>
      <c r="B11" s="274" t="s">
        <v>160</v>
      </c>
      <c r="C11" s="274"/>
      <c r="D11" s="274"/>
      <c r="E11" s="274"/>
      <c r="F11" s="40">
        <f>F9*0.15</f>
        <v>0</v>
      </c>
    </row>
    <row r="12" spans="1:27" ht="24" customHeight="1" thickBot="1" x14ac:dyDescent="0.4">
      <c r="A12" s="93"/>
      <c r="B12" s="94"/>
      <c r="C12" s="94"/>
      <c r="D12" s="94"/>
      <c r="E12" s="94"/>
      <c r="F12" s="39"/>
    </row>
    <row r="13" spans="1:27" ht="32" customHeight="1" x14ac:dyDescent="0.35">
      <c r="A13" s="272" t="s">
        <v>161</v>
      </c>
      <c r="B13" s="273"/>
      <c r="C13" s="273"/>
      <c r="D13" s="273"/>
      <c r="E13" s="273"/>
      <c r="F13" s="123">
        <f>F9+F11</f>
        <v>0</v>
      </c>
    </row>
    <row r="14" spans="1:27" s="48" customFormat="1" x14ac:dyDescent="0.35">
      <c r="A14" s="90" t="s">
        <v>162</v>
      </c>
      <c r="B14" s="88"/>
      <c r="C14" s="124"/>
      <c r="D14" s="88"/>
      <c r="E14" s="125"/>
      <c r="F14" s="126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</row>
    <row r="15" spans="1:27" s="48" customFormat="1" ht="40.75" customHeight="1" x14ac:dyDescent="0.35">
      <c r="A15" s="34">
        <v>1</v>
      </c>
      <c r="B15" s="264" t="s">
        <v>190</v>
      </c>
      <c r="C15" s="264"/>
      <c r="D15" s="264"/>
      <c r="E15" s="264"/>
      <c r="F15" s="265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</row>
    <row r="16" spans="1:27" s="48" customFormat="1" ht="19.75" customHeight="1" x14ac:dyDescent="0.35">
      <c r="A16" s="34">
        <v>2</v>
      </c>
      <c r="B16" s="266" t="s">
        <v>165</v>
      </c>
      <c r="C16" s="266"/>
      <c r="D16" s="266"/>
      <c r="E16" s="266"/>
      <c r="F16" s="267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</row>
    <row r="17" spans="1:27" s="48" customFormat="1" ht="15" thickBot="1" x14ac:dyDescent="0.4">
      <c r="A17" s="118"/>
      <c r="B17" s="268"/>
      <c r="C17" s="268"/>
      <c r="D17" s="268"/>
      <c r="E17" s="268"/>
      <c r="F17" s="269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</row>
  </sheetData>
  <mergeCells count="13">
    <mergeCell ref="B6:C6"/>
    <mergeCell ref="C2:F2"/>
    <mergeCell ref="B4:C4"/>
    <mergeCell ref="B5:C5"/>
    <mergeCell ref="A3:F3"/>
    <mergeCell ref="B15:F15"/>
    <mergeCell ref="B16:F16"/>
    <mergeCell ref="B17:F17"/>
    <mergeCell ref="B7:C7"/>
    <mergeCell ref="A13:E13"/>
    <mergeCell ref="B11:E11"/>
    <mergeCell ref="A9:E9"/>
    <mergeCell ref="A10:F10"/>
  </mergeCells>
  <pageMargins left="0.46" right="0.41" top="0.41" bottom="0.26" header="0.3" footer="0.3"/>
  <pageSetup paperSize="9" scale="9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48"/>
  <sheetViews>
    <sheetView view="pageBreakPreview" topLeftCell="A28" zoomScale="80" zoomScaleNormal="85" zoomScaleSheetLayoutView="80" workbookViewId="0">
      <selection activeCell="B32" sqref="B32:C32"/>
    </sheetView>
  </sheetViews>
  <sheetFormatPr defaultColWidth="9.08984375" defaultRowHeight="14.5" x14ac:dyDescent="0.35"/>
  <cols>
    <col min="1" max="1" width="9.08984375" style="31"/>
    <col min="2" max="2" width="5.6328125" style="31" customWidth="1"/>
    <col min="3" max="3" width="83.453125" style="32" customWidth="1"/>
    <col min="4" max="4" width="12" style="31" customWidth="1"/>
    <col min="5" max="5" width="12.6328125" style="33" customWidth="1"/>
    <col min="6" max="6" width="17.6328125" style="33" customWidth="1"/>
    <col min="7" max="7" width="23.36328125" style="33" customWidth="1"/>
    <col min="8" max="28" width="8.90625" style="103" customWidth="1"/>
    <col min="29" max="16384" width="9.08984375" style="48"/>
  </cols>
  <sheetData>
    <row r="1" spans="1:7" ht="27.65" customHeight="1" thickBot="1" x14ac:dyDescent="0.4">
      <c r="A1" s="111"/>
      <c r="B1" s="112"/>
      <c r="C1" s="113"/>
      <c r="D1" s="112"/>
      <c r="E1" s="114"/>
      <c r="F1" s="293" t="s">
        <v>282</v>
      </c>
      <c r="G1" s="294"/>
    </row>
    <row r="2" spans="1:7" ht="90" customHeight="1" thickBot="1" x14ac:dyDescent="0.4">
      <c r="A2" s="86"/>
      <c r="B2" s="87"/>
      <c r="C2" s="281" t="s">
        <v>156</v>
      </c>
      <c r="D2" s="281"/>
      <c r="E2" s="281"/>
      <c r="F2" s="281"/>
      <c r="G2" s="282"/>
    </row>
    <row r="3" spans="1:7" ht="27.75" customHeight="1" thickBot="1" x14ac:dyDescent="0.4">
      <c r="A3" s="295" t="s">
        <v>185</v>
      </c>
      <c r="B3" s="296"/>
      <c r="C3" s="296"/>
      <c r="D3" s="296"/>
      <c r="E3" s="296"/>
      <c r="F3" s="296"/>
      <c r="G3" s="297"/>
    </row>
    <row r="4" spans="1:7" ht="29.4" customHeight="1" x14ac:dyDescent="0.35">
      <c r="A4" s="51" t="s">
        <v>71</v>
      </c>
      <c r="B4" s="298" t="s">
        <v>72</v>
      </c>
      <c r="C4" s="299"/>
      <c r="D4" s="52" t="s">
        <v>73</v>
      </c>
      <c r="E4" s="53" t="s">
        <v>74</v>
      </c>
      <c r="F4" s="53" t="s">
        <v>75</v>
      </c>
      <c r="G4" s="89" t="s">
        <v>76</v>
      </c>
    </row>
    <row r="5" spans="1:7" ht="24" customHeight="1" x14ac:dyDescent="0.35">
      <c r="A5" s="34">
        <v>1</v>
      </c>
      <c r="B5" s="270" t="s">
        <v>77</v>
      </c>
      <c r="C5" s="271"/>
      <c r="D5" s="35" t="s">
        <v>187</v>
      </c>
      <c r="E5" s="36">
        <v>4</v>
      </c>
      <c r="F5" s="37"/>
      <c r="G5" s="44">
        <f>E5*F5</f>
        <v>0</v>
      </c>
    </row>
    <row r="6" spans="1:7" ht="24" customHeight="1" x14ac:dyDescent="0.35">
      <c r="A6" s="34">
        <v>2</v>
      </c>
      <c r="B6" s="270" t="s">
        <v>79</v>
      </c>
      <c r="C6" s="271"/>
      <c r="D6" s="35" t="s">
        <v>78</v>
      </c>
      <c r="E6" s="36">
        <v>3</v>
      </c>
      <c r="F6" s="37"/>
      <c r="G6" s="44">
        <f t="shared" ref="G6:G38" si="0">E6*F6</f>
        <v>0</v>
      </c>
    </row>
    <row r="7" spans="1:7" ht="24" customHeight="1" x14ac:dyDescent="0.35">
      <c r="A7" s="34">
        <v>3</v>
      </c>
      <c r="B7" s="270" t="s">
        <v>83</v>
      </c>
      <c r="C7" s="271"/>
      <c r="D7" s="35" t="s">
        <v>78</v>
      </c>
      <c r="E7" s="36">
        <v>1</v>
      </c>
      <c r="F7" s="37"/>
      <c r="G7" s="44">
        <f t="shared" si="0"/>
        <v>0</v>
      </c>
    </row>
    <row r="8" spans="1:7" ht="24" customHeight="1" x14ac:dyDescent="0.35">
      <c r="A8" s="34">
        <v>4</v>
      </c>
      <c r="B8" s="270" t="s">
        <v>80</v>
      </c>
      <c r="C8" s="271"/>
      <c r="D8" s="35" t="s">
        <v>81</v>
      </c>
      <c r="E8" s="36">
        <v>150000</v>
      </c>
      <c r="F8" s="37"/>
      <c r="G8" s="44">
        <f t="shared" si="0"/>
        <v>0</v>
      </c>
    </row>
    <row r="9" spans="1:7" ht="24" customHeight="1" x14ac:dyDescent="0.35">
      <c r="A9" s="34">
        <v>5</v>
      </c>
      <c r="B9" s="270" t="s">
        <v>164</v>
      </c>
      <c r="C9" s="271"/>
      <c r="D9" s="35" t="s">
        <v>82</v>
      </c>
      <c r="E9" s="36">
        <v>5000</v>
      </c>
      <c r="F9" s="37"/>
      <c r="G9" s="44">
        <f t="shared" si="0"/>
        <v>0</v>
      </c>
    </row>
    <row r="10" spans="1:7" ht="24" customHeight="1" x14ac:dyDescent="0.35">
      <c r="A10" s="34">
        <v>6</v>
      </c>
      <c r="B10" s="270" t="s">
        <v>84</v>
      </c>
      <c r="C10" s="271"/>
      <c r="D10" s="35" t="s">
        <v>85</v>
      </c>
      <c r="E10" s="36">
        <v>1700</v>
      </c>
      <c r="F10" s="37"/>
      <c r="G10" s="44">
        <f t="shared" si="0"/>
        <v>0</v>
      </c>
    </row>
    <row r="11" spans="1:7" ht="24" customHeight="1" x14ac:dyDescent="0.35">
      <c r="A11" s="34">
        <v>7</v>
      </c>
      <c r="B11" s="270" t="s">
        <v>298</v>
      </c>
      <c r="C11" s="271"/>
      <c r="D11" s="35" t="s">
        <v>85</v>
      </c>
      <c r="E11" s="36">
        <v>660</v>
      </c>
      <c r="F11" s="37"/>
      <c r="G11" s="44">
        <f t="shared" si="0"/>
        <v>0</v>
      </c>
    </row>
    <row r="12" spans="1:7" ht="24" customHeight="1" x14ac:dyDescent="0.35">
      <c r="A12" s="34">
        <v>8</v>
      </c>
      <c r="B12" s="270" t="s">
        <v>97</v>
      </c>
      <c r="C12" s="271"/>
      <c r="D12" s="35" t="s">
        <v>81</v>
      </c>
      <c r="E12" s="36">
        <v>14500</v>
      </c>
      <c r="F12" s="37"/>
      <c r="G12" s="44">
        <f t="shared" si="0"/>
        <v>0</v>
      </c>
    </row>
    <row r="13" spans="1:7" s="31" customFormat="1" ht="49.25" customHeight="1" x14ac:dyDescent="0.35">
      <c r="A13" s="34">
        <v>9</v>
      </c>
      <c r="B13" s="300" t="s">
        <v>299</v>
      </c>
      <c r="C13" s="301"/>
      <c r="D13" s="35" t="s">
        <v>81</v>
      </c>
      <c r="E13" s="36">
        <v>14500</v>
      </c>
      <c r="F13" s="37"/>
      <c r="G13" s="44">
        <f t="shared" si="0"/>
        <v>0</v>
      </c>
    </row>
    <row r="14" spans="1:7" ht="24" customHeight="1" x14ac:dyDescent="0.35">
      <c r="A14" s="34">
        <v>10</v>
      </c>
      <c r="B14" s="270" t="s">
        <v>87</v>
      </c>
      <c r="C14" s="271"/>
      <c r="D14" s="35" t="s">
        <v>81</v>
      </c>
      <c r="E14" s="36">
        <v>14500</v>
      </c>
      <c r="F14" s="37"/>
      <c r="G14" s="44">
        <f t="shared" si="0"/>
        <v>0</v>
      </c>
    </row>
    <row r="15" spans="1:7" ht="24" customHeight="1" x14ac:dyDescent="0.35">
      <c r="A15" s="34">
        <v>11</v>
      </c>
      <c r="B15" s="270" t="s">
        <v>340</v>
      </c>
      <c r="C15" s="271"/>
      <c r="D15" s="35" t="s">
        <v>157</v>
      </c>
      <c r="E15" s="36" t="s">
        <v>157</v>
      </c>
      <c r="F15" s="37"/>
      <c r="G15" s="44">
        <f>F15</f>
        <v>0</v>
      </c>
    </row>
    <row r="16" spans="1:7" ht="24" customHeight="1" x14ac:dyDescent="0.35">
      <c r="A16" s="34">
        <v>12</v>
      </c>
      <c r="B16" s="270" t="s">
        <v>341</v>
      </c>
      <c r="C16" s="271"/>
      <c r="D16" s="35" t="s">
        <v>157</v>
      </c>
      <c r="E16" s="36" t="s">
        <v>157</v>
      </c>
      <c r="F16" s="37"/>
      <c r="G16" s="44">
        <f>F16</f>
        <v>0</v>
      </c>
    </row>
    <row r="17" spans="1:7" ht="24" customHeight="1" x14ac:dyDescent="0.35">
      <c r="A17" s="34">
        <v>13</v>
      </c>
      <c r="B17" s="270" t="s">
        <v>300</v>
      </c>
      <c r="C17" s="271"/>
      <c r="D17" s="35" t="s">
        <v>78</v>
      </c>
      <c r="E17" s="36">
        <v>30</v>
      </c>
      <c r="F17" s="37"/>
      <c r="G17" s="44">
        <f t="shared" si="0"/>
        <v>0</v>
      </c>
    </row>
    <row r="18" spans="1:7" ht="24" customHeight="1" x14ac:dyDescent="0.35">
      <c r="A18" s="34">
        <v>14</v>
      </c>
      <c r="B18" s="270" t="s">
        <v>98</v>
      </c>
      <c r="C18" s="271"/>
      <c r="D18" s="35" t="s">
        <v>81</v>
      </c>
      <c r="E18" s="36">
        <v>15500</v>
      </c>
      <c r="F18" s="37"/>
      <c r="G18" s="44">
        <f t="shared" si="0"/>
        <v>0</v>
      </c>
    </row>
    <row r="19" spans="1:7" ht="24" customHeight="1" x14ac:dyDescent="0.35">
      <c r="A19" s="34">
        <v>15</v>
      </c>
      <c r="B19" s="270" t="s">
        <v>86</v>
      </c>
      <c r="C19" s="271"/>
      <c r="D19" s="35" t="s">
        <v>81</v>
      </c>
      <c r="E19" s="36">
        <v>15500</v>
      </c>
      <c r="F19" s="37"/>
      <c r="G19" s="44">
        <f t="shared" si="0"/>
        <v>0</v>
      </c>
    </row>
    <row r="20" spans="1:7" ht="24" customHeight="1" x14ac:dyDescent="0.35">
      <c r="A20" s="34">
        <v>16</v>
      </c>
      <c r="B20" s="270" t="s">
        <v>88</v>
      </c>
      <c r="C20" s="271"/>
      <c r="D20" s="35" t="s">
        <v>81</v>
      </c>
      <c r="E20" s="36">
        <v>15500</v>
      </c>
      <c r="F20" s="37"/>
      <c r="G20" s="44">
        <f t="shared" si="0"/>
        <v>0</v>
      </c>
    </row>
    <row r="21" spans="1:7" ht="24" customHeight="1" x14ac:dyDescent="0.35">
      <c r="A21" s="34">
        <v>17</v>
      </c>
      <c r="B21" s="270" t="s">
        <v>301</v>
      </c>
      <c r="C21" s="271"/>
      <c r="D21" s="35" t="s">
        <v>78</v>
      </c>
      <c r="E21" s="36">
        <v>22</v>
      </c>
      <c r="F21" s="37"/>
      <c r="G21" s="44">
        <f t="shared" si="0"/>
        <v>0</v>
      </c>
    </row>
    <row r="22" spans="1:7" ht="24" customHeight="1" x14ac:dyDescent="0.35">
      <c r="A22" s="34">
        <v>18</v>
      </c>
      <c r="B22" s="270" t="s">
        <v>99</v>
      </c>
      <c r="C22" s="271"/>
      <c r="D22" s="35" t="s">
        <v>78</v>
      </c>
      <c r="E22" s="36">
        <v>3</v>
      </c>
      <c r="F22" s="37"/>
      <c r="G22" s="44">
        <f t="shared" si="0"/>
        <v>0</v>
      </c>
    </row>
    <row r="23" spans="1:7" ht="24" customHeight="1" x14ac:dyDescent="0.35">
      <c r="A23" s="34">
        <v>19</v>
      </c>
      <c r="B23" s="270" t="s">
        <v>342</v>
      </c>
      <c r="C23" s="271"/>
      <c r="D23" s="35" t="s">
        <v>89</v>
      </c>
      <c r="E23" s="36">
        <v>40000</v>
      </c>
      <c r="F23" s="37"/>
      <c r="G23" s="44">
        <f t="shared" si="0"/>
        <v>0</v>
      </c>
    </row>
    <row r="24" spans="1:7" ht="24" customHeight="1" x14ac:dyDescent="0.35">
      <c r="A24" s="34">
        <v>20</v>
      </c>
      <c r="B24" s="270" t="s">
        <v>302</v>
      </c>
      <c r="C24" s="271"/>
      <c r="D24" s="35" t="s">
        <v>157</v>
      </c>
      <c r="E24" s="36" t="s">
        <v>157</v>
      </c>
      <c r="F24" s="37"/>
      <c r="G24" s="44">
        <f>F24</f>
        <v>0</v>
      </c>
    </row>
    <row r="25" spans="1:7" s="31" customFormat="1" ht="65" customHeight="1" x14ac:dyDescent="0.35">
      <c r="A25" s="34">
        <v>21</v>
      </c>
      <c r="B25" s="300" t="s">
        <v>163</v>
      </c>
      <c r="C25" s="301"/>
      <c r="D25" s="37" t="s">
        <v>157</v>
      </c>
      <c r="E25" s="37" t="s">
        <v>157</v>
      </c>
      <c r="F25" s="37"/>
      <c r="G25" s="44">
        <f>F25</f>
        <v>0</v>
      </c>
    </row>
    <row r="26" spans="1:7" ht="38.25" customHeight="1" x14ac:dyDescent="0.35">
      <c r="A26" s="34">
        <v>22</v>
      </c>
      <c r="B26" s="290" t="s">
        <v>303</v>
      </c>
      <c r="C26" s="291"/>
      <c r="D26" s="37" t="s">
        <v>157</v>
      </c>
      <c r="E26" s="37" t="s">
        <v>157</v>
      </c>
      <c r="F26" s="37"/>
      <c r="G26" s="44">
        <f>F26</f>
        <v>0</v>
      </c>
    </row>
    <row r="27" spans="1:7" ht="24" customHeight="1" x14ac:dyDescent="0.35">
      <c r="A27" s="34">
        <v>23</v>
      </c>
      <c r="B27" s="270" t="s">
        <v>304</v>
      </c>
      <c r="C27" s="271"/>
      <c r="D27" s="35" t="s">
        <v>157</v>
      </c>
      <c r="E27" s="36" t="s">
        <v>157</v>
      </c>
      <c r="F27" s="37"/>
      <c r="G27" s="44">
        <f>F27</f>
        <v>0</v>
      </c>
    </row>
    <row r="28" spans="1:7" ht="24" customHeight="1" x14ac:dyDescent="0.35">
      <c r="A28" s="34">
        <v>24</v>
      </c>
      <c r="B28" s="270" t="s">
        <v>90</v>
      </c>
      <c r="C28" s="271"/>
      <c r="D28" s="35" t="s">
        <v>91</v>
      </c>
      <c r="E28" s="36">
        <v>320</v>
      </c>
      <c r="F28" s="37"/>
      <c r="G28" s="44">
        <f t="shared" si="0"/>
        <v>0</v>
      </c>
    </row>
    <row r="29" spans="1:7" ht="24" customHeight="1" x14ac:dyDescent="0.35">
      <c r="A29" s="34">
        <v>25</v>
      </c>
      <c r="B29" s="270" t="s">
        <v>305</v>
      </c>
      <c r="C29" s="271"/>
      <c r="D29" s="35" t="s">
        <v>81</v>
      </c>
      <c r="E29" s="36">
        <v>172</v>
      </c>
      <c r="F29" s="37"/>
      <c r="G29" s="44">
        <f t="shared" si="0"/>
        <v>0</v>
      </c>
    </row>
    <row r="30" spans="1:7" ht="24" customHeight="1" x14ac:dyDescent="0.35">
      <c r="A30" s="34">
        <v>26</v>
      </c>
      <c r="B30" s="270" t="s">
        <v>306</v>
      </c>
      <c r="C30" s="271"/>
      <c r="D30" s="35" t="s">
        <v>78</v>
      </c>
      <c r="E30" s="36">
        <v>2</v>
      </c>
      <c r="F30" s="37"/>
      <c r="G30" s="44">
        <f t="shared" si="0"/>
        <v>0</v>
      </c>
    </row>
    <row r="31" spans="1:7" ht="24" customHeight="1" x14ac:dyDescent="0.35">
      <c r="A31" s="34">
        <v>27</v>
      </c>
      <c r="B31" s="270" t="s">
        <v>307</v>
      </c>
      <c r="C31" s="271"/>
      <c r="D31" s="35" t="s">
        <v>157</v>
      </c>
      <c r="E31" s="36" t="s">
        <v>157</v>
      </c>
      <c r="F31" s="37"/>
      <c r="G31" s="44">
        <f>F31</f>
        <v>0</v>
      </c>
    </row>
    <row r="32" spans="1:7" ht="24" customHeight="1" x14ac:dyDescent="0.35">
      <c r="A32" s="34">
        <v>28</v>
      </c>
      <c r="B32" s="270" t="s">
        <v>308</v>
      </c>
      <c r="C32" s="271"/>
      <c r="D32" s="35" t="s">
        <v>81</v>
      </c>
      <c r="E32" s="36">
        <v>1600</v>
      </c>
      <c r="F32" s="37"/>
      <c r="G32" s="44">
        <f t="shared" si="0"/>
        <v>0</v>
      </c>
    </row>
    <row r="33" spans="1:12" ht="24" customHeight="1" x14ac:dyDescent="0.35">
      <c r="A33" s="34">
        <v>29</v>
      </c>
      <c r="B33" s="270" t="s">
        <v>309</v>
      </c>
      <c r="C33" s="271"/>
      <c r="D33" s="35" t="s">
        <v>78</v>
      </c>
      <c r="E33" s="36">
        <v>2</v>
      </c>
      <c r="F33" s="37"/>
      <c r="G33" s="44">
        <f t="shared" si="0"/>
        <v>0</v>
      </c>
    </row>
    <row r="34" spans="1:12" ht="24" customHeight="1" x14ac:dyDescent="0.35">
      <c r="A34" s="34">
        <v>30</v>
      </c>
      <c r="B34" s="270" t="s">
        <v>310</v>
      </c>
      <c r="C34" s="271"/>
      <c r="D34" s="35" t="s">
        <v>157</v>
      </c>
      <c r="E34" s="36" t="s">
        <v>157</v>
      </c>
      <c r="F34" s="37"/>
      <c r="G34" s="44">
        <f>F34</f>
        <v>0</v>
      </c>
    </row>
    <row r="35" spans="1:12" ht="24" customHeight="1" x14ac:dyDescent="0.35">
      <c r="A35" s="34">
        <v>31</v>
      </c>
      <c r="B35" s="270" t="s">
        <v>311</v>
      </c>
      <c r="C35" s="271"/>
      <c r="D35" s="35" t="s">
        <v>78</v>
      </c>
      <c r="E35" s="36">
        <v>2</v>
      </c>
      <c r="F35" s="37"/>
      <c r="G35" s="44">
        <f t="shared" si="0"/>
        <v>0</v>
      </c>
    </row>
    <row r="36" spans="1:12" ht="24" customHeight="1" x14ac:dyDescent="0.35">
      <c r="A36" s="34">
        <v>32</v>
      </c>
      <c r="B36" s="270" t="s">
        <v>114</v>
      </c>
      <c r="C36" s="271"/>
      <c r="D36" s="35" t="s">
        <v>78</v>
      </c>
      <c r="E36" s="36">
        <v>2</v>
      </c>
      <c r="F36" s="37"/>
      <c r="G36" s="44">
        <f t="shared" si="0"/>
        <v>0</v>
      </c>
    </row>
    <row r="37" spans="1:12" ht="24" customHeight="1" x14ac:dyDescent="0.35">
      <c r="A37" s="34">
        <v>33</v>
      </c>
      <c r="B37" s="270" t="s">
        <v>312</v>
      </c>
      <c r="C37" s="271"/>
      <c r="D37" s="35" t="s">
        <v>92</v>
      </c>
      <c r="E37" s="36">
        <v>430</v>
      </c>
      <c r="F37" s="37"/>
      <c r="G37" s="44">
        <f t="shared" si="0"/>
        <v>0</v>
      </c>
    </row>
    <row r="38" spans="1:12" s="31" customFormat="1" ht="56.4" customHeight="1" x14ac:dyDescent="0.35">
      <c r="A38" s="34">
        <v>34</v>
      </c>
      <c r="B38" s="270" t="s">
        <v>328</v>
      </c>
      <c r="C38" s="271"/>
      <c r="D38" s="35" t="s">
        <v>78</v>
      </c>
      <c r="E38" s="36">
        <v>8</v>
      </c>
      <c r="F38" s="37"/>
      <c r="G38" s="44">
        <f t="shared" si="0"/>
        <v>0</v>
      </c>
    </row>
    <row r="39" spans="1:12" ht="38.25" customHeight="1" thickBot="1" x14ac:dyDescent="0.4">
      <c r="A39" s="34">
        <v>35</v>
      </c>
      <c r="B39" s="290" t="s">
        <v>313</v>
      </c>
      <c r="C39" s="291"/>
      <c r="D39" s="37" t="s">
        <v>157</v>
      </c>
      <c r="E39" s="37" t="s">
        <v>157</v>
      </c>
      <c r="F39" s="37"/>
      <c r="G39" s="44">
        <f>F39</f>
        <v>0</v>
      </c>
    </row>
    <row r="40" spans="1:12" ht="22.25" customHeight="1" x14ac:dyDescent="0.35">
      <c r="A40" s="275" t="s">
        <v>315</v>
      </c>
      <c r="B40" s="276"/>
      <c r="C40" s="276"/>
      <c r="D40" s="276"/>
      <c r="E40" s="276"/>
      <c r="F40" s="292"/>
      <c r="G40" s="100">
        <f>SUM(G5:G39)</f>
        <v>0</v>
      </c>
    </row>
    <row r="41" spans="1:12" ht="19.5" customHeight="1" thickBot="1" x14ac:dyDescent="0.4">
      <c r="A41" s="96"/>
      <c r="B41" s="97"/>
      <c r="C41" s="97"/>
      <c r="D41" s="98"/>
      <c r="E41" s="99"/>
      <c r="F41" s="99"/>
      <c r="G41" s="92"/>
    </row>
    <row r="42" spans="1:12" ht="15.5" thickBot="1" x14ac:dyDescent="0.4">
      <c r="A42" s="93"/>
      <c r="B42" s="274" t="s">
        <v>160</v>
      </c>
      <c r="C42" s="274"/>
      <c r="D42" s="274"/>
      <c r="E42" s="274"/>
      <c r="F42" s="274"/>
      <c r="G42" s="40">
        <f>G40*0.15</f>
        <v>0</v>
      </c>
      <c r="L42" s="104"/>
    </row>
    <row r="43" spans="1:12" ht="15.5" thickBot="1" x14ac:dyDescent="0.4">
      <c r="A43" s="93"/>
      <c r="B43" s="94"/>
      <c r="C43" s="94"/>
      <c r="D43" s="94"/>
      <c r="E43" s="94"/>
      <c r="F43" s="94"/>
      <c r="G43" s="39"/>
    </row>
    <row r="44" spans="1:12" ht="15" x14ac:dyDescent="0.35">
      <c r="A44" s="272" t="s">
        <v>161</v>
      </c>
      <c r="B44" s="273"/>
      <c r="C44" s="273"/>
      <c r="D44" s="273"/>
      <c r="E44" s="273"/>
      <c r="F44" s="273"/>
      <c r="G44" s="123">
        <f>G40+G42</f>
        <v>0</v>
      </c>
    </row>
    <row r="45" spans="1:12" x14ac:dyDescent="0.35">
      <c r="A45" s="90" t="s">
        <v>162</v>
      </c>
      <c r="B45" s="88"/>
      <c r="C45" s="124"/>
      <c r="D45" s="88"/>
      <c r="E45" s="125"/>
      <c r="F45" s="125"/>
      <c r="G45" s="126"/>
    </row>
    <row r="46" spans="1:12" ht="29.25" customHeight="1" x14ac:dyDescent="0.35">
      <c r="A46" s="34">
        <v>1</v>
      </c>
      <c r="B46" s="264" t="s">
        <v>314</v>
      </c>
      <c r="C46" s="264"/>
      <c r="D46" s="264"/>
      <c r="E46" s="264"/>
      <c r="F46" s="264"/>
      <c r="G46" s="265"/>
    </row>
    <row r="47" spans="1:12" ht="24" customHeight="1" x14ac:dyDescent="0.35">
      <c r="A47" s="34">
        <v>2</v>
      </c>
      <c r="B47" s="270" t="s">
        <v>165</v>
      </c>
      <c r="C47" s="288"/>
      <c r="D47" s="288"/>
      <c r="E47" s="288"/>
      <c r="F47" s="288"/>
      <c r="G47" s="289"/>
    </row>
    <row r="48" spans="1:12" ht="15" thickBot="1" x14ac:dyDescent="0.4">
      <c r="A48" s="118"/>
      <c r="B48" s="268"/>
      <c r="C48" s="268"/>
      <c r="D48" s="268"/>
      <c r="E48" s="268"/>
      <c r="F48" s="268"/>
      <c r="G48" s="269"/>
    </row>
  </sheetData>
  <mergeCells count="45">
    <mergeCell ref="B36:C36"/>
    <mergeCell ref="B37:C37"/>
    <mergeCell ref="B31:C31"/>
    <mergeCell ref="B32:C32"/>
    <mergeCell ref="B33:C33"/>
    <mergeCell ref="B34:C34"/>
    <mergeCell ref="B35:C35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18:C18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6:C6"/>
    <mergeCell ref="F1:G1"/>
    <mergeCell ref="C2:G2"/>
    <mergeCell ref="A3:G3"/>
    <mergeCell ref="B4:C4"/>
    <mergeCell ref="B5:C5"/>
    <mergeCell ref="B46:G46"/>
    <mergeCell ref="B47:G47"/>
    <mergeCell ref="B48:G48"/>
    <mergeCell ref="B38:C38"/>
    <mergeCell ref="B39:C39"/>
    <mergeCell ref="A40:F40"/>
    <mergeCell ref="B42:F42"/>
    <mergeCell ref="A44:F44"/>
  </mergeCells>
  <pageMargins left="0.35" right="0.31" top="0.33" bottom="0.32" header="0.3" footer="0.3"/>
  <pageSetup paperSize="9" scale="5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23"/>
  <sheetViews>
    <sheetView view="pageBreakPreview" zoomScale="80" zoomScaleNormal="100" zoomScaleSheetLayoutView="80" workbookViewId="0">
      <selection activeCell="B14" sqref="B14:C14"/>
    </sheetView>
  </sheetViews>
  <sheetFormatPr defaultColWidth="9.08984375" defaultRowHeight="14.5" x14ac:dyDescent="0.35"/>
  <cols>
    <col min="1" max="1" width="9.08984375" style="31"/>
    <col min="2" max="2" width="5.6328125" style="31" customWidth="1"/>
    <col min="3" max="3" width="67.453125" style="32" customWidth="1"/>
    <col min="4" max="4" width="12" style="31" customWidth="1"/>
    <col min="5" max="5" width="10.90625" style="33" customWidth="1"/>
    <col min="6" max="6" width="12.81640625" style="121" customWidth="1"/>
    <col min="7" max="7" width="15.81640625" style="33" customWidth="1"/>
    <col min="8" max="28" width="8.90625" customWidth="1"/>
    <col min="29" max="16384" width="9.08984375" style="30"/>
  </cols>
  <sheetData>
    <row r="1" spans="1:12" ht="27.65" customHeight="1" thickBot="1" x14ac:dyDescent="0.4">
      <c r="A1" s="111"/>
      <c r="B1" s="112"/>
      <c r="C1" s="113"/>
      <c r="D1" s="112"/>
      <c r="E1" s="114"/>
      <c r="F1" s="293" t="s">
        <v>283</v>
      </c>
      <c r="G1" s="294"/>
    </row>
    <row r="2" spans="1:12" ht="90" customHeight="1" thickBot="1" x14ac:dyDescent="0.4">
      <c r="A2" s="86"/>
      <c r="B2" s="87"/>
      <c r="C2" s="281" t="s">
        <v>156</v>
      </c>
      <c r="D2" s="281"/>
      <c r="E2" s="281"/>
      <c r="F2" s="281"/>
      <c r="G2" s="282"/>
    </row>
    <row r="3" spans="1:12" ht="23" thickBot="1" x14ac:dyDescent="0.5">
      <c r="A3" s="302" t="s">
        <v>93</v>
      </c>
      <c r="B3" s="303"/>
      <c r="C3" s="303"/>
      <c r="D3" s="303"/>
      <c r="E3" s="303"/>
      <c r="F3" s="303"/>
      <c r="G3" s="304"/>
    </row>
    <row r="4" spans="1:12" ht="34.75" customHeight="1" x14ac:dyDescent="0.35">
      <c r="A4" s="51" t="s">
        <v>71</v>
      </c>
      <c r="B4" s="298" t="s">
        <v>72</v>
      </c>
      <c r="C4" s="299"/>
      <c r="D4" s="52" t="s">
        <v>73</v>
      </c>
      <c r="E4" s="53" t="s">
        <v>94</v>
      </c>
      <c r="F4" s="119" t="s">
        <v>75</v>
      </c>
      <c r="G4" s="89" t="s">
        <v>76</v>
      </c>
    </row>
    <row r="5" spans="1:12" ht="34.25" customHeight="1" x14ac:dyDescent="0.35">
      <c r="A5" s="34">
        <v>1</v>
      </c>
      <c r="B5" s="290" t="s">
        <v>95</v>
      </c>
      <c r="C5" s="291"/>
      <c r="D5" s="42" t="s">
        <v>78</v>
      </c>
      <c r="E5" s="37">
        <v>1</v>
      </c>
      <c r="F5" s="120"/>
      <c r="G5" s="84">
        <f t="shared" ref="G5:G14" si="0">E5*F5</f>
        <v>0</v>
      </c>
    </row>
    <row r="6" spans="1:12" ht="34.25" customHeight="1" x14ac:dyDescent="0.35">
      <c r="A6" s="34">
        <v>2</v>
      </c>
      <c r="B6" s="290" t="s">
        <v>166</v>
      </c>
      <c r="C6" s="291"/>
      <c r="D6" s="42" t="s">
        <v>78</v>
      </c>
      <c r="E6" s="37">
        <v>2</v>
      </c>
      <c r="F6" s="120"/>
      <c r="G6" s="84">
        <f t="shared" si="0"/>
        <v>0</v>
      </c>
    </row>
    <row r="7" spans="1:12" ht="34.25" customHeight="1" x14ac:dyDescent="0.35">
      <c r="A7" s="34">
        <v>3</v>
      </c>
      <c r="B7" s="290" t="s">
        <v>96</v>
      </c>
      <c r="C7" s="291"/>
      <c r="D7" s="42" t="s">
        <v>78</v>
      </c>
      <c r="E7" s="37">
        <v>1</v>
      </c>
      <c r="F7" s="120"/>
      <c r="G7" s="84">
        <f t="shared" si="0"/>
        <v>0</v>
      </c>
    </row>
    <row r="8" spans="1:12" ht="42.65" customHeight="1" x14ac:dyDescent="0.35">
      <c r="A8" s="34">
        <v>4</v>
      </c>
      <c r="B8" s="290" t="s">
        <v>167</v>
      </c>
      <c r="C8" s="291"/>
      <c r="D8" s="42" t="s">
        <v>78</v>
      </c>
      <c r="E8" s="37">
        <v>6</v>
      </c>
      <c r="F8" s="120"/>
      <c r="G8" s="84">
        <f t="shared" si="0"/>
        <v>0</v>
      </c>
    </row>
    <row r="9" spans="1:12" ht="44.4" customHeight="1" x14ac:dyDescent="0.35">
      <c r="A9" s="34">
        <v>5</v>
      </c>
      <c r="B9" s="290" t="s">
        <v>168</v>
      </c>
      <c r="C9" s="291"/>
      <c r="D9" s="42" t="s">
        <v>92</v>
      </c>
      <c r="E9" s="36">
        <v>12000</v>
      </c>
      <c r="F9" s="120"/>
      <c r="G9" s="84">
        <f t="shared" si="0"/>
        <v>0</v>
      </c>
    </row>
    <row r="10" spans="1:12" ht="57" customHeight="1" x14ac:dyDescent="0.35">
      <c r="A10" s="34">
        <v>6</v>
      </c>
      <c r="B10" s="290" t="s">
        <v>169</v>
      </c>
      <c r="C10" s="291"/>
      <c r="D10" s="42" t="s">
        <v>92</v>
      </c>
      <c r="E10" s="36">
        <v>13500</v>
      </c>
      <c r="F10" s="120"/>
      <c r="G10" s="84">
        <f t="shared" si="0"/>
        <v>0</v>
      </c>
    </row>
    <row r="11" spans="1:12" ht="39.75" customHeight="1" x14ac:dyDescent="0.35">
      <c r="A11" s="34">
        <v>7</v>
      </c>
      <c r="B11" s="290" t="s">
        <v>170</v>
      </c>
      <c r="C11" s="291"/>
      <c r="D11" s="42" t="s">
        <v>78</v>
      </c>
      <c r="E11" s="37">
        <v>40</v>
      </c>
      <c r="F11" s="120"/>
      <c r="G11" s="84">
        <f t="shared" si="0"/>
        <v>0</v>
      </c>
    </row>
    <row r="12" spans="1:12" ht="39.75" customHeight="1" x14ac:dyDescent="0.35">
      <c r="A12" s="34">
        <v>8</v>
      </c>
      <c r="B12" s="290" t="s">
        <v>171</v>
      </c>
      <c r="C12" s="291"/>
      <c r="D12" s="42" t="s">
        <v>78</v>
      </c>
      <c r="E12" s="37">
        <v>40</v>
      </c>
      <c r="F12" s="120"/>
      <c r="G12" s="84">
        <f t="shared" si="0"/>
        <v>0</v>
      </c>
    </row>
    <row r="13" spans="1:12" ht="43.5" customHeight="1" x14ac:dyDescent="0.35">
      <c r="A13" s="34">
        <v>9</v>
      </c>
      <c r="B13" s="290" t="s">
        <v>172</v>
      </c>
      <c r="C13" s="291"/>
      <c r="D13" s="42" t="s">
        <v>78</v>
      </c>
      <c r="E13" s="37">
        <v>30</v>
      </c>
      <c r="F13" s="120"/>
      <c r="G13" s="84">
        <f t="shared" si="0"/>
        <v>0</v>
      </c>
    </row>
    <row r="14" spans="1:12" ht="48.75" customHeight="1" thickBot="1" x14ac:dyDescent="0.4">
      <c r="A14" s="34">
        <v>10</v>
      </c>
      <c r="B14" s="290" t="s">
        <v>173</v>
      </c>
      <c r="C14" s="291"/>
      <c r="D14" s="42" t="s">
        <v>78</v>
      </c>
      <c r="E14" s="37">
        <v>40</v>
      </c>
      <c r="F14" s="120"/>
      <c r="G14" s="101">
        <f t="shared" si="0"/>
        <v>0</v>
      </c>
    </row>
    <row r="15" spans="1:12" ht="40" customHeight="1" thickBot="1" x14ac:dyDescent="0.4">
      <c r="A15" s="305" t="s">
        <v>177</v>
      </c>
      <c r="B15" s="306"/>
      <c r="C15" s="306"/>
      <c r="D15" s="306"/>
      <c r="E15" s="306"/>
      <c r="F15" s="306"/>
      <c r="G15" s="102">
        <f>SUM(G5:G14)</f>
        <v>0</v>
      </c>
    </row>
    <row r="16" spans="1:12" ht="30" customHeight="1" thickBot="1" x14ac:dyDescent="0.4">
      <c r="A16" s="93"/>
      <c r="B16" s="274"/>
      <c r="C16" s="274"/>
      <c r="D16" s="274"/>
      <c r="E16" s="274"/>
      <c r="F16" s="274"/>
      <c r="G16" s="39"/>
      <c r="L16" s="95"/>
    </row>
    <row r="17" spans="1:12" ht="40" customHeight="1" thickBot="1" x14ac:dyDescent="0.4">
      <c r="A17" s="93"/>
      <c r="B17" s="274" t="s">
        <v>178</v>
      </c>
      <c r="C17" s="274"/>
      <c r="D17" s="274"/>
      <c r="E17" s="274"/>
      <c r="F17" s="274"/>
      <c r="G17" s="40">
        <f>G14*0.15</f>
        <v>0</v>
      </c>
      <c r="L17" s="95"/>
    </row>
    <row r="18" spans="1:12" ht="30" customHeight="1" thickBot="1" x14ac:dyDescent="0.4">
      <c r="A18" s="93"/>
      <c r="B18" s="94"/>
      <c r="C18" s="94"/>
      <c r="D18" s="94"/>
      <c r="E18" s="94"/>
      <c r="F18" s="94"/>
      <c r="G18" s="39"/>
    </row>
    <row r="19" spans="1:12" ht="40" customHeight="1" thickBot="1" x14ac:dyDescent="0.4">
      <c r="A19" s="307" t="s">
        <v>179</v>
      </c>
      <c r="B19" s="308"/>
      <c r="C19" s="308"/>
      <c r="D19" s="308"/>
      <c r="E19" s="308"/>
      <c r="F19" s="308"/>
      <c r="G19" s="40">
        <f>G14+G17</f>
        <v>0</v>
      </c>
    </row>
    <row r="20" spans="1:12" ht="30" customHeight="1" x14ac:dyDescent="0.35">
      <c r="A20" s="115" t="s">
        <v>162</v>
      </c>
      <c r="E20" s="116"/>
      <c r="F20" s="122"/>
      <c r="G20" s="117"/>
    </row>
    <row r="21" spans="1:12" ht="47.4" customHeight="1" x14ac:dyDescent="0.35">
      <c r="A21" s="34">
        <v>1</v>
      </c>
      <c r="B21" s="309" t="s">
        <v>191</v>
      </c>
      <c r="C21" s="310"/>
      <c r="D21" s="310"/>
      <c r="E21" s="310"/>
      <c r="F21" s="310"/>
      <c r="G21" s="311"/>
    </row>
    <row r="22" spans="1:12" ht="40" customHeight="1" x14ac:dyDescent="0.35">
      <c r="A22" s="34">
        <v>2</v>
      </c>
      <c r="B22" s="266" t="s">
        <v>165</v>
      </c>
      <c r="C22" s="266"/>
      <c r="D22" s="266"/>
      <c r="E22" s="266"/>
      <c r="F22" s="266"/>
      <c r="G22" s="267"/>
    </row>
    <row r="23" spans="1:12" ht="24" customHeight="1" thickBot="1" x14ac:dyDescent="0.4">
      <c r="A23" s="118"/>
      <c r="B23" s="268"/>
      <c r="C23" s="268"/>
      <c r="D23" s="268"/>
      <c r="E23" s="268"/>
      <c r="F23" s="268"/>
      <c r="G23" s="269"/>
    </row>
  </sheetData>
  <mergeCells count="21">
    <mergeCell ref="A19:F19"/>
    <mergeCell ref="B21:G21"/>
    <mergeCell ref="B22:G22"/>
    <mergeCell ref="B23:G23"/>
    <mergeCell ref="B16:F16"/>
    <mergeCell ref="B11:C11"/>
    <mergeCell ref="B12:C12"/>
    <mergeCell ref="B13:C13"/>
    <mergeCell ref="B14:C14"/>
    <mergeCell ref="B17:F17"/>
    <mergeCell ref="A15:F15"/>
    <mergeCell ref="B10:C10"/>
    <mergeCell ref="F1:G1"/>
    <mergeCell ref="C2:G2"/>
    <mergeCell ref="B5:C5"/>
    <mergeCell ref="B6:C6"/>
    <mergeCell ref="B7:C7"/>
    <mergeCell ref="B8:C8"/>
    <mergeCell ref="B9:C9"/>
    <mergeCell ref="A3:G3"/>
    <mergeCell ref="B4:C4"/>
  </mergeCells>
  <pageMargins left="0.45" right="0.43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9</vt:i4>
      </vt:variant>
    </vt:vector>
  </HeadingPairs>
  <TitlesOfParts>
    <vt:vector size="22" baseType="lpstr">
      <vt:lpstr>Assumptions</vt:lpstr>
      <vt:lpstr>Overall Cost</vt:lpstr>
      <vt:lpstr>Summary Lab Equip. &amp; Auxili</vt:lpstr>
      <vt:lpstr>Lab Equipments</vt:lpstr>
      <vt:lpstr>Auxiliary Equipments</vt:lpstr>
      <vt:lpstr>Support Equipments</vt:lpstr>
      <vt:lpstr>Facility Const. </vt:lpstr>
      <vt:lpstr>Civil &amp; Mechanical </vt:lpstr>
      <vt:lpstr>Electrical</vt:lpstr>
      <vt:lpstr>Other Items</vt:lpstr>
      <vt:lpstr>HR 100 Test</vt:lpstr>
      <vt:lpstr>HR 30 Test </vt:lpstr>
      <vt:lpstr>Analysis</vt:lpstr>
      <vt:lpstr>Analysis!Print_Area</vt:lpstr>
      <vt:lpstr>'Civil &amp; Mechanical '!Print_Area</vt:lpstr>
      <vt:lpstr>Electrical!Print_Area</vt:lpstr>
      <vt:lpstr>'Facility Const. '!Print_Area</vt:lpstr>
      <vt:lpstr>'HR 100 Test'!Print_Area</vt:lpstr>
      <vt:lpstr>'HR 30 Test '!Print_Area</vt:lpstr>
      <vt:lpstr>'Other Items'!Print_Area</vt:lpstr>
      <vt:lpstr>'Summary Lab Equip. &amp; Auxili'!Print_Area</vt:lpstr>
      <vt:lpstr>'Facility Const.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Faraz Syed</cp:lastModifiedBy>
  <cp:lastPrinted>2024-05-16T12:18:23Z</cp:lastPrinted>
  <dcterms:created xsi:type="dcterms:W3CDTF">2021-08-06T04:58:49Z</dcterms:created>
  <dcterms:modified xsi:type="dcterms:W3CDTF">2024-06-12T05:46:27Z</dcterms:modified>
</cp:coreProperties>
</file>